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401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<sst xmlns="http://schemas.openxmlformats.org/spreadsheetml/2006/main" count="687" uniqueCount="391">
  <si>
    <t>№</t>
  </si>
  <si>
    <t>Наименование работ</t>
  </si>
  <si>
    <t>Источник финансирования</t>
  </si>
  <si>
    <t>2</t>
  </si>
  <si>
    <t>ул.Ленина</t>
  </si>
  <si>
    <t>ул.Белимова</t>
  </si>
  <si>
    <t>ул.Юбилейная</t>
  </si>
  <si>
    <t>9</t>
  </si>
  <si>
    <t>ул.Новая</t>
  </si>
  <si>
    <t>11</t>
  </si>
  <si>
    <t>ул.Баданова</t>
  </si>
  <si>
    <t>ул.Суворова</t>
  </si>
  <si>
    <t>ул.Дзержинского</t>
  </si>
  <si>
    <t>17</t>
  </si>
  <si>
    <t>19</t>
  </si>
  <si>
    <t>21</t>
  </si>
  <si>
    <t>ул.Песчаная</t>
  </si>
  <si>
    <t>29</t>
  </si>
  <si>
    <t>30</t>
  </si>
  <si>
    <t>31</t>
  </si>
  <si>
    <t>ул.Г.Волкова</t>
  </si>
  <si>
    <t>32</t>
  </si>
  <si>
    <t>35</t>
  </si>
  <si>
    <t>36</t>
  </si>
  <si>
    <t>ул.Мира</t>
  </si>
  <si>
    <t>ул.Октябрьская</t>
  </si>
  <si>
    <t>40</t>
  </si>
  <si>
    <t>41</t>
  </si>
  <si>
    <t>ул.Левадная</t>
  </si>
  <si>
    <t xml:space="preserve">ул.М.Горького </t>
  </si>
  <si>
    <t>ОЗЕЛЕНЕНИЕ</t>
  </si>
  <si>
    <t xml:space="preserve">СЕТИ УЛИЧНОГО ОСВЕЩЕНИЯ </t>
  </si>
  <si>
    <t xml:space="preserve">Оплата за уличное освещение </t>
  </si>
  <si>
    <t>ЗДРАВООХРАНЕНИЕ</t>
  </si>
  <si>
    <t>ОБРАЗОВАНИЕ</t>
  </si>
  <si>
    <t>Районный бюджет</t>
  </si>
  <si>
    <t>КУЛЬТУРА</t>
  </si>
  <si>
    <t>Комплектование библиотечного фонда</t>
  </si>
  <si>
    <t>12</t>
  </si>
  <si>
    <t>14</t>
  </si>
  <si>
    <t>15</t>
  </si>
  <si>
    <t>16</t>
  </si>
  <si>
    <t>Текущий ремонт и содержание дорог</t>
  </si>
  <si>
    <t>Бюджет района</t>
  </si>
  <si>
    <t>аукцион</t>
  </si>
  <si>
    <t>Итого</t>
  </si>
  <si>
    <t>средства заказчика</t>
  </si>
  <si>
    <t>Капитальный ремонт МОУ ДОД Тацинская ДМШ</t>
  </si>
  <si>
    <t>1-3кв</t>
  </si>
  <si>
    <t>1кв</t>
  </si>
  <si>
    <t>3кв</t>
  </si>
  <si>
    <t>малым объемом</t>
  </si>
  <si>
    <t>котировка</t>
  </si>
  <si>
    <t>Приобретение  компьютерной техники для Тацинской ДМШ</t>
  </si>
  <si>
    <t>Проведение конкурсов и фестивалей</t>
  </si>
  <si>
    <t>ежекварт.</t>
  </si>
  <si>
    <t>2кв</t>
  </si>
  <si>
    <t>бюджет поселения</t>
  </si>
  <si>
    <t>4кв</t>
  </si>
  <si>
    <t>управляющая компания</t>
  </si>
  <si>
    <t>1-4кв</t>
  </si>
  <si>
    <t>2-4кв</t>
  </si>
  <si>
    <t>малый объем,котировки</t>
  </si>
  <si>
    <t>единственный поставщик</t>
  </si>
  <si>
    <t xml:space="preserve">Фонд софинансирования                                                                                                                                                                                    </t>
  </si>
  <si>
    <t>бюджет района</t>
  </si>
  <si>
    <t>конкурсы,котировки</t>
  </si>
  <si>
    <t>котировки</t>
  </si>
  <si>
    <t>аукцион,котировки</t>
  </si>
  <si>
    <t>внебюджетные средства</t>
  </si>
  <si>
    <t>2-3кв</t>
  </si>
  <si>
    <t>закупки малого объема</t>
  </si>
  <si>
    <t>2-3 кв</t>
  </si>
  <si>
    <t>Всего</t>
  </si>
  <si>
    <t>Транспортный налог</t>
  </si>
  <si>
    <t>Приобретение материалов</t>
  </si>
  <si>
    <t>пер.Пионерский</t>
  </si>
  <si>
    <t>Зимнее и летнее содержание дорог</t>
  </si>
  <si>
    <t>Промышленный благоустройство</t>
  </si>
  <si>
    <t>Рыночный сбор</t>
  </si>
  <si>
    <t>Средства предпринимателей</t>
  </si>
  <si>
    <t>Строительство и ввод в действие магазинов</t>
  </si>
  <si>
    <t>ИП Бааль (ул.М.Горького)</t>
  </si>
  <si>
    <t>ИП Волоконский (пл.Калинина 12)</t>
  </si>
  <si>
    <t>ИП Двуреченская (пер.Соревнования 11а)</t>
  </si>
  <si>
    <t>ИП Кибкалов("Пиротехника" ул.Луговая)</t>
  </si>
  <si>
    <t>ИП Теренюк (ул.Луговая)</t>
  </si>
  <si>
    <t>ИП Гамидова (ул.Вичиркина стоматол.кабинет)</t>
  </si>
  <si>
    <t>ИП Барская "Олимп(ул.Пролетарская)</t>
  </si>
  <si>
    <t>Возмещение предприятиям ЖКХ части платы граждан за коммунальные услуги в объеме свыше предельного индекса</t>
  </si>
  <si>
    <t>Разработка ПСД на строительство,реконструкцию и капитальный ремонт объектов социальной и коммунальной инфраструктуры</t>
  </si>
  <si>
    <t>Разработка генерального плана муниципального образования</t>
  </si>
  <si>
    <t>% исполнения к году</t>
  </si>
  <si>
    <t>Способ закупок</t>
  </si>
  <si>
    <t>Примечания</t>
  </si>
  <si>
    <t>областной бюджет</t>
  </si>
  <si>
    <t xml:space="preserve">                       </t>
  </si>
  <si>
    <t>Приобретение мебели и оборудования для МУ "Тацинский краеведческий музей"</t>
  </si>
  <si>
    <t>Составление проектно сметной документации и монтаж охранно-пожарной сигнолизации в МУ "Тацинский краеведческий музей"</t>
  </si>
  <si>
    <t>Итого бюджет поселения</t>
  </si>
  <si>
    <t>Всего по дорогам</t>
  </si>
  <si>
    <t>9169.1</t>
  </si>
  <si>
    <t>452.2</t>
  </si>
  <si>
    <t>355.4</t>
  </si>
  <si>
    <t>20</t>
  </si>
  <si>
    <t>Строительство инженерных сетей к кварталам малоэтажной застройки</t>
  </si>
  <si>
    <t>ИП Архипенко (ул.Низовкина 16)</t>
  </si>
  <si>
    <t>ИП Выпряжкин (ул.Халтурна)</t>
  </si>
  <si>
    <t>Приобретение мебели для МУК "межпоселенческая центральная библиотека" и РДК</t>
  </si>
  <si>
    <t>Приобретение оборудования</t>
  </si>
  <si>
    <t>средства за родовые сертификаты</t>
  </si>
  <si>
    <t>ул.Полевая,Левадная,пер.Пионерский</t>
  </si>
  <si>
    <t>ул.Механизаторов</t>
  </si>
  <si>
    <t>Мемориал Прорыв</t>
  </si>
  <si>
    <t>Содержание ул.освещения</t>
  </si>
  <si>
    <t>ул.Пролетарская,Песчаная</t>
  </si>
  <si>
    <t>ул.Чапаева,Дзержинского,Матросова,Крупской,Веденина</t>
  </si>
  <si>
    <t>ул.Крупской,Полевая,Октябрьская</t>
  </si>
  <si>
    <t>ул.Сосновая,пер.Соревнования</t>
  </si>
  <si>
    <t xml:space="preserve">пер.Воровского </t>
  </si>
  <si>
    <t>ул.Кошевого (вывоз песчанного грунта)</t>
  </si>
  <si>
    <t>ул.Пролетарская</t>
  </si>
  <si>
    <t>ул.Луговая (грейдерование дорог)</t>
  </si>
  <si>
    <t>Осуществление технического надзора по выполненным работам</t>
  </si>
  <si>
    <t>Приобретение однолетних цветов</t>
  </si>
  <si>
    <t>Приобретение материалов (ГСМ и хоз. Товаров)</t>
  </si>
  <si>
    <t xml:space="preserve">Составление смет </t>
  </si>
  <si>
    <t>Полив зеленых насаждений</t>
  </si>
  <si>
    <t xml:space="preserve">Содержание кладбища, обкос, завоз песка, вывоз мусора, уборка территории мест захоронения. </t>
  </si>
  <si>
    <t>ул.Ленина,Вичиркина,Лермонтова</t>
  </si>
  <si>
    <t>пер.Чеховский</t>
  </si>
  <si>
    <t>ул. Освещение "Водоканал"</t>
  </si>
  <si>
    <t>составление смет и получение технических условий.</t>
  </si>
  <si>
    <t>Рынки</t>
  </si>
  <si>
    <t>Ремонт и содержание памятников на пл.Б.Революции</t>
  </si>
  <si>
    <t>Составление смет, страхование транспорта</t>
  </si>
  <si>
    <t>Ремонт освещения стационарного отделения</t>
  </si>
  <si>
    <t>Ремонт в поликлинике</t>
  </si>
  <si>
    <t>Обласной бюджет</t>
  </si>
  <si>
    <t>Приобретение  музыкального  центра для Тацинской ДМШ</t>
  </si>
  <si>
    <t>Приобретение мебели и оборудования, для Тацинской ДМШ</t>
  </si>
  <si>
    <t>Выборочный капитальный и текущий ремонт зданий МУК "Районный дом культуры"</t>
  </si>
  <si>
    <t>Текущий ремонт здания МУК "межпоселенческая центральная библиотека" и РДК</t>
  </si>
  <si>
    <t>Комплектование библиотечного фонда и подписка пер. изданий</t>
  </si>
  <si>
    <t xml:space="preserve">Приобретение мебели и оборудования для аппарата </t>
  </si>
  <si>
    <t>Тацинский районный комитет по ФК и спорту</t>
  </si>
  <si>
    <t>ВСЕГО</t>
  </si>
  <si>
    <t>УСЗН</t>
  </si>
  <si>
    <t>Капитальный ремонт здания</t>
  </si>
  <si>
    <t>Приобретение оргтехники</t>
  </si>
  <si>
    <t>Администрация Тацинского района</t>
  </si>
  <si>
    <t>Перевод котельной на газ</t>
  </si>
  <si>
    <t>ПСД на строительство муниципальных объектов соц. И ком. Инфраструктуры</t>
  </si>
  <si>
    <t>Выборочный капитальный ремонт МОУ ДОД ДДТ</t>
  </si>
  <si>
    <t>Приобретение оборудования МОУ ДОД ДДТ</t>
  </si>
  <si>
    <t>Ремонт кровли, приобретение оборудования детский сад «Березка»</t>
  </si>
  <si>
    <t>Выборочный капитальный ремонт МОУ ДОД ДЮСШ (Гвардейский)</t>
  </si>
  <si>
    <t>Текущий ремонт канализации МОУ ДОД ДЮСШ</t>
  </si>
  <si>
    <t>Ремонт кровли, канализации, освещения, водопровода детского сада «Колокольчик», приобретение оборудования</t>
  </si>
  <si>
    <t>Текущий ремонт д/с «Солнышко»</t>
  </si>
  <si>
    <t>Приобретение оборудования д/с «Солнышко»</t>
  </si>
  <si>
    <t>Текущий ремонт МДОУ д/с «Радуга»</t>
  </si>
  <si>
    <t>Приобретение оборудования д/с «Радуга»</t>
  </si>
  <si>
    <t>Ремонт котла  МОУ ТСОШ № 2</t>
  </si>
  <si>
    <t>Ремонт столовой</t>
  </si>
  <si>
    <t>Ремонт котельной</t>
  </si>
  <si>
    <t>Ремонт отопления</t>
  </si>
  <si>
    <t>Приобретение оборудования ТСОШ №2</t>
  </si>
  <si>
    <t>Замена узла учета расхода газа МОУ ТСОШ № 1</t>
  </si>
  <si>
    <t>Замена узла учета расхода газа МОУ ТСОШ № 3</t>
  </si>
  <si>
    <t>Приобретение оборудования ТСОШ №3</t>
  </si>
  <si>
    <t>Областной бюджет</t>
  </si>
  <si>
    <t>1</t>
  </si>
  <si>
    <t>3</t>
  </si>
  <si>
    <t>4</t>
  </si>
  <si>
    <t>5</t>
  </si>
  <si>
    <t>6</t>
  </si>
  <si>
    <t>7</t>
  </si>
  <si>
    <t>8</t>
  </si>
  <si>
    <t>10</t>
  </si>
  <si>
    <t>13</t>
  </si>
  <si>
    <t>18</t>
  </si>
  <si>
    <t>22</t>
  </si>
  <si>
    <t>23</t>
  </si>
  <si>
    <t>24</t>
  </si>
  <si>
    <t>25</t>
  </si>
  <si>
    <t>26</t>
  </si>
  <si>
    <t>34</t>
  </si>
  <si>
    <t>38</t>
  </si>
  <si>
    <t>39</t>
  </si>
  <si>
    <t>49</t>
  </si>
  <si>
    <t>50</t>
  </si>
  <si>
    <t>51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</si>
  <si>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</si>
  <si>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</si>
  <si>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</si>
  <si>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</si>
  <si>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</si>
  <si>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</si>
  <si>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</si>
  <si>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</si>
  <si>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</si>
  <si>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</si>
  <si>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</si>
  <si>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</si>
  <si>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</si>
  <si>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</si>
  <si>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</si>
  <si>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</si>
  <si>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</si>
  <si>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</si>
  <si>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</si>
  <si>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</si>
  <si>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</si>
  <si>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78</t>
  </si>
  <si>
    <t>79</t>
  </si>
  <si>
    <t>80</t>
  </si>
  <si>
    <t>84</t>
  </si>
  <si>
    <t>85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</si>
  <si>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</si>
  <si>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</si>
  <si>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</si>
  <si>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</si>
  <si>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</si>
  <si>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</si>
  <si>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</si>
  <si>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</si>
  <si>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</si>
  <si>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</si>
  <si>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</si>
  <si>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</si>
  <si>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</si>
  <si>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</si>
  <si>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</si>
  <si>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</si>
  <si>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</si>
  <si>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</si>
  <si>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</si>
  <si>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</si>
  <si>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</si>
  <si>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</si>
  <si>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</si>
  <si>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</si>
  <si>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</si>
  <si>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</si>
  <si>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</si>
  <si>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</si>
  <si>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</si>
  <si>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</si>
  <si>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</si>
  <si>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</si>
  <si>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</si>
  <si>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</si>
  <si>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</si>
  <si>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</si>
  <si>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</si>
  <si>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</si>
  <si>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</si>
  <si>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</si>
  <si>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</si>
  <si>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</si>
  <si>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</si>
  <si>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</si>
  <si>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</si>
  <si>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</si>
  <si>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</si>
  <si>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</si>
  <si>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</si>
  <si>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</si>
  <si>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</si>
  <si>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</si>
  <si>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</si>
  <si>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</si>
  <si>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</si>
  <si>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</si>
  <si>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</si>
  <si>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</si>
  <si>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</si>
  <si>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</si>
  <si>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</si>
  <si>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</si>
  <si>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</si>
  <si>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</si>
  <si>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</si>
  <si>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</si>
  <si>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</si>
  <si>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</si>
  <si>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</si>
  <si>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</si>
  <si>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</si>
  <si>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</si>
  <si>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</si>
  <si>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</si>
  <si>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</si>
  <si>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</si>
  <si>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</si>
  <si>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</si>
  <si>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</si>
  <si>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</si>
  <si>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</si>
  <si>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</si>
  <si>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</si>
  <si>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</si>
  <si>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</si>
  <si>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</si>
  <si>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</si>
  <si>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</si>
  <si>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</si>
  <si>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</si>
  <si>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</si>
  <si>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</si>
  <si>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</si>
  <si>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</si>
  <si>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</si>
  <si>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</si>
  <si>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</si>
  <si>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</si>
  <si>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</si>
  <si>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</si>
  <si>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</si>
  <si>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</si>
  <si>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</si>
  <si>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</si>
  <si>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</si>
  <si>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</si>
  <si>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 xml:space="preserve">
к  Решению Собрания депутатов Тацинского сельского поселения 
 от _______2009г № ___    "Об исполнении плана социально-
экономического  развития за 2008 год"
</t>
  </si>
  <si>
    <t>Приложение №1</t>
  </si>
  <si>
    <t>Капитальный ремонт дорог софинансирование(Чапаева)</t>
  </si>
  <si>
    <t xml:space="preserve">составление смет </t>
  </si>
  <si>
    <t>Приобретние контейнеров</t>
  </si>
  <si>
    <t>Приобретение сетки рабицы  для ограждения территории от несанкц.свалок</t>
  </si>
  <si>
    <t>Приобретение материалов ГСМ, запасных частей, хоз. Товаров, материалов для содержания имущества</t>
  </si>
  <si>
    <t>Ремонт памятников</t>
  </si>
  <si>
    <t>содержание имущества площадь Б.Революции, Алле Героев, Парк Нечаева, пл.Гвардейская и др.</t>
  </si>
  <si>
    <t>77</t>
  </si>
  <si>
    <t>86</t>
  </si>
  <si>
    <t>87</t>
  </si>
  <si>
    <t>88</t>
  </si>
  <si>
    <t xml:space="preserve"> </t>
  </si>
  <si>
    <t xml:space="preserve">Приложение </t>
  </si>
  <si>
    <t xml:space="preserve">План года </t>
  </si>
  <si>
    <t>ожидаемое исполнение плана социально-экономического развития за 2009 год</t>
  </si>
  <si>
    <t>Установка дорожных знаков и обустройство пешеходных переходов</t>
  </si>
  <si>
    <t>317.1</t>
  </si>
  <si>
    <t>2853.9</t>
  </si>
  <si>
    <t xml:space="preserve"> содержание сетей электроснабжения (замена ламп)</t>
  </si>
  <si>
    <t>текущий ремонт водопроводов</t>
  </si>
  <si>
    <t>технический надзор и составление смет по выполнению работ по ремонту водопроводов</t>
  </si>
  <si>
    <t>приобретение глубинного насоса</t>
  </si>
  <si>
    <t>малый объем, котировки</t>
  </si>
  <si>
    <t>Мероприятия по благоустройству,организации  сбора и вывоза  бытовых отходов</t>
  </si>
  <si>
    <t>областной бюджет строительство  а/дороги  пер.Чеховский</t>
  </si>
  <si>
    <t>Софинансирование работ по строительству автомобильной  дороги</t>
  </si>
  <si>
    <t>технический надзор по  строительству автомобильной дороги</t>
  </si>
  <si>
    <t>КОММУНАЛЬНОЕ ХОЗЯЙСТВО</t>
  </si>
  <si>
    <t>монтаж сетки на ВНБ (ул.Юбилейная, Ковалева, Зеленая, Баданова)</t>
  </si>
  <si>
    <t>Текущий ремонт башни Рожновского (ул.Кирова)</t>
  </si>
  <si>
    <t>Ремонт ВНБ (ул.Лермонтова)</t>
  </si>
  <si>
    <t>Ликвидация несанкционированных свалок (Молодежная)</t>
  </si>
  <si>
    <t>Установка площадок ТБО (ул.Б.Революции, Октябрьская)</t>
  </si>
  <si>
    <t>Ремонт ВНБ (Белимова,1, Советский ,30)</t>
  </si>
  <si>
    <t>Фактическое исполнение  за 1 полугодие</t>
  </si>
  <si>
    <t xml:space="preserve">ИТОГИ ИСПОЛНЕНИЯ  ПЛАНА                                                                                                                                                                                                                                                                                                                                                                                                                                                      СОЦИАЛЬНО-ЭКОНОМИЧЕСКОГО  РАЗВИТИЯ                                                                                                                                                                                                                                                                                                                                                                ТАЦИНСКОГО СЕЛЬСКОГО ПОСЕЛЕНИЯ за   1 полугодие  2010 года                                                                                                           </t>
  </si>
  <si>
    <t xml:space="preserve">востановление профиля щебеночных  дорог Маяковского, Зеленая, Невский </t>
  </si>
  <si>
    <t>Разравнивание грунта при подсыпке обочин (Лермонтова, Дзержинского, Матросова, Баданова, Белимова, Крупской, Веденина, Полеваяи др.)</t>
  </si>
  <si>
    <t>ГСМ для разравнивание грунта</t>
  </si>
  <si>
    <t>Уходные работы за зелеными насаждениями,Комсомольский парк,парк им.Нечаева,площадь Б.Революции и т.д</t>
  </si>
  <si>
    <t>Валка, формовочная обрезка деревьев. (Пролетарская, Октябрьская, Заводская)</t>
  </si>
  <si>
    <t>текущий ремонт уличного освещения (Ковалева)</t>
  </si>
  <si>
    <t>Текущий ремонт (Мемориал "Прорыв")</t>
  </si>
  <si>
    <t>Текущий ремонт (Пролетарская, Баданова, Строителей, Октябрьская, Дзержинского , Г.Волклва)</t>
  </si>
  <si>
    <t>ремонт глубинных насосов</t>
  </si>
  <si>
    <t>Межевание земельных участков</t>
  </si>
  <si>
    <t>Инвентаризация и изготовление технических паспортов объектов недвижимости</t>
  </si>
  <si>
    <t>Установка площадок ТБО (ул.Пролетарская Октябрьская)</t>
  </si>
  <si>
    <t>Ликвидация   и грейдерование несанкционированных свалок (Белимова, Баданова)</t>
  </si>
  <si>
    <t>приобретние памятника</t>
  </si>
  <si>
    <t>Изготовление аншлагов (адресные таблички)</t>
  </si>
  <si>
    <t>Приобретние коммунальной техники</t>
  </si>
  <si>
    <t>всего</t>
  </si>
  <si>
    <t>к решению Собрания депутатов  Тацинского сельского поселения    от 29.07.2010г. № 87 "Об итогах               исполнения  социально-экономического                               развития муниципального образования "Тацинское                  сельское поселение" за 1 полугодие 2010года</t>
  </si>
  <si>
    <t>Приобретение технических средств ветеринарного назначения (для отстрела собак)</t>
  </si>
  <si>
    <t>Приобретение поребрика</t>
  </si>
  <si>
    <t>Ямочный ремонт дорог (Пролетарская, Халтурина, Песчанная, Электрификации</t>
  </si>
  <si>
    <t>Составление смет</t>
  </si>
  <si>
    <t>Установка лавочек  8 шт., приобретение урн</t>
  </si>
  <si>
    <t>Приобретение детских элементов площадки</t>
  </si>
  <si>
    <t>Приобретение косилки</t>
  </si>
  <si>
    <t>Приобретение счетчиков и щитов учета.</t>
  </si>
  <si>
    <t>Софинансирование кап. ремонта ВНБ и тех.надзор</t>
  </si>
  <si>
    <t>Софинансирование по приобретению коммунальной техники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</si>
</sst>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i/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1" fillId="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" borderId="0" xfId="0" applyFill="1" applyAlignment="1">
      <alignment/>
    </xf>
    <xf numFmtId="0" fontId="1" fillId="5" borderId="0" xfId="0" applyFont="1" applyFill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1" fillId="1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0" fillId="2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10" borderId="0" xfId="0" applyFill="1" applyAlignment="1">
      <alignment vertical="top"/>
    </xf>
    <xf numFmtId="0" fontId="1" fillId="10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9" borderId="0" xfId="0" applyFont="1" applyFill="1" applyAlignment="1">
      <alignment vertical="top"/>
    </xf>
    <xf numFmtId="0" fontId="0" fillId="26" borderId="0" xfId="0" applyFill="1" applyAlignment="1">
      <alignment/>
    </xf>
    <xf numFmtId="0" fontId="0" fillId="0" borderId="0" xfId="0" applyFill="1" applyAlignment="1">
      <alignment vertical="top"/>
    </xf>
    <xf numFmtId="0" fontId="0" fillId="8" borderId="0" xfId="0" applyFill="1" applyAlignment="1">
      <alignment/>
    </xf>
    <xf numFmtId="0" fontId="0" fillId="15" borderId="0" xfId="0" applyFill="1" applyAlignment="1">
      <alignment/>
    </xf>
    <xf numFmtId="0" fontId="0" fillId="25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8" fillId="24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0" xfId="0" applyNumberFormat="1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center"/>
    </xf>
    <xf numFmtId="49" fontId="7" fillId="24" borderId="10" xfId="0" applyNumberFormat="1" applyFont="1" applyFill="1" applyBorder="1" applyAlignment="1">
      <alignment wrapText="1"/>
    </xf>
    <xf numFmtId="164" fontId="7" fillId="24" borderId="10" xfId="0" applyNumberFormat="1" applyFont="1" applyFill="1" applyBorder="1" applyAlignment="1">
      <alignment wrapText="1"/>
    </xf>
    <xf numFmtId="164" fontId="7" fillId="2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wrapText="1"/>
    </xf>
    <xf numFmtId="164" fontId="8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right" wrapText="1"/>
    </xf>
    <xf numFmtId="49" fontId="8" fillId="0" borderId="12" xfId="0" applyNumberFormat="1" applyFont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164" fontId="7" fillId="24" borderId="10" xfId="0" applyNumberFormat="1" applyFont="1" applyFill="1" applyBorder="1" applyAlignment="1">
      <alignment horizontal="right" wrapText="1"/>
    </xf>
    <xf numFmtId="164" fontId="11" fillId="24" borderId="10" xfId="0" applyNumberFormat="1" applyFont="1" applyFill="1" applyBorder="1" applyAlignment="1">
      <alignment horizontal="center" wrapText="1"/>
    </xf>
    <xf numFmtId="164" fontId="8" fillId="24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left" wrapText="1"/>
    </xf>
    <xf numFmtId="49" fontId="13" fillId="24" borderId="10" xfId="0" applyNumberFormat="1" applyFont="1" applyFill="1" applyBorder="1" applyAlignment="1">
      <alignment horizontal="left" wrapText="1"/>
    </xf>
    <xf numFmtId="49" fontId="12" fillId="24" borderId="10" xfId="0" applyNumberFormat="1" applyFont="1" applyFill="1" applyBorder="1" applyAlignment="1">
      <alignment horizontal="left" wrapText="1"/>
    </xf>
    <xf numFmtId="49" fontId="12" fillId="24" borderId="10" xfId="0" applyNumberFormat="1" applyFont="1" applyFill="1" applyBorder="1" applyAlignment="1">
      <alignment horizontal="right" wrapText="1"/>
    </xf>
    <xf numFmtId="164" fontId="12" fillId="24" borderId="10" xfId="0" applyNumberFormat="1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wrapText="1"/>
    </xf>
    <xf numFmtId="49" fontId="11" fillId="6" borderId="10" xfId="0" applyNumberFormat="1" applyFont="1" applyFill="1" applyBorder="1" applyAlignment="1">
      <alignment horizontal="left" wrapText="1"/>
    </xf>
    <xf numFmtId="49" fontId="8" fillId="6" borderId="10" xfId="0" applyNumberFormat="1" applyFont="1" applyFill="1" applyBorder="1" applyAlignment="1">
      <alignment horizontal="left" wrapText="1"/>
    </xf>
    <xf numFmtId="49" fontId="7" fillId="6" borderId="10" xfId="0" applyNumberFormat="1" applyFont="1" applyFill="1" applyBorder="1" applyAlignment="1">
      <alignment horizontal="left" wrapText="1"/>
    </xf>
    <xf numFmtId="164" fontId="8" fillId="6" borderId="10" xfId="0" applyNumberFormat="1" applyFont="1" applyFill="1" applyBorder="1" applyAlignment="1">
      <alignment horizontal="center" wrapText="1"/>
    </xf>
    <xf numFmtId="49" fontId="8" fillId="9" borderId="10" xfId="0" applyNumberFormat="1" applyFont="1" applyFill="1" applyBorder="1" applyAlignment="1">
      <alignment horizontal="left" vertical="top" wrapText="1"/>
    </xf>
    <xf numFmtId="49" fontId="8" fillId="9" borderId="10" xfId="0" applyNumberFormat="1" applyFont="1" applyFill="1" applyBorder="1" applyAlignment="1">
      <alignment horizontal="left" wrapText="1"/>
    </xf>
    <xf numFmtId="164" fontId="8" fillId="9" borderId="10" xfId="0" applyNumberFormat="1" applyFont="1" applyFill="1" applyBorder="1" applyAlignment="1">
      <alignment horizontal="right"/>
    </xf>
    <xf numFmtId="164" fontId="8" fillId="9" borderId="10" xfId="0" applyNumberFormat="1" applyFont="1" applyFill="1" applyBorder="1" applyAlignment="1">
      <alignment horizontal="center" wrapText="1"/>
    </xf>
    <xf numFmtId="164" fontId="8" fillId="6" borderId="10" xfId="0" applyNumberFormat="1" applyFont="1" applyFill="1" applyBorder="1" applyAlignment="1">
      <alignment horizontal="left" wrapText="1"/>
    </xf>
    <xf numFmtId="164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left" wrapText="1"/>
    </xf>
    <xf numFmtId="49" fontId="8" fillId="2" borderId="10" xfId="0" applyNumberFormat="1" applyFont="1" applyFill="1" applyBorder="1" applyAlignment="1">
      <alignment horizontal="left" wrapText="1"/>
    </xf>
    <xf numFmtId="164" fontId="7" fillId="2" borderId="10" xfId="0" applyNumberFormat="1" applyFont="1" applyFill="1" applyBorder="1" applyAlignment="1">
      <alignment horizontal="right" wrapText="1"/>
    </xf>
    <xf numFmtId="164" fontId="8" fillId="2" borderId="10" xfId="0" applyNumberFormat="1" applyFont="1" applyFill="1" applyBorder="1" applyAlignment="1">
      <alignment wrapText="1"/>
    </xf>
    <xf numFmtId="164" fontId="8" fillId="2" borderId="10" xfId="0" applyNumberFormat="1" applyFont="1" applyFill="1" applyBorder="1" applyAlignment="1">
      <alignment horizontal="left" wrapText="1"/>
    </xf>
    <xf numFmtId="164" fontId="7" fillId="9" borderId="10" xfId="0" applyNumberFormat="1" applyFont="1" applyFill="1" applyBorder="1" applyAlignment="1">
      <alignment horizontal="right" wrapText="1"/>
    </xf>
    <xf numFmtId="164" fontId="8" fillId="9" borderId="10" xfId="0" applyNumberFormat="1" applyFont="1" applyFill="1" applyBorder="1" applyAlignment="1">
      <alignment wrapText="1"/>
    </xf>
    <xf numFmtId="164" fontId="8" fillId="9" borderId="10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left" vertical="top" wrapText="1"/>
    </xf>
    <xf numFmtId="164" fontId="8" fillId="24" borderId="10" xfId="0" applyNumberFormat="1" applyFont="1" applyFill="1" applyBorder="1" applyAlignment="1">
      <alignment wrapText="1"/>
    </xf>
    <xf numFmtId="49" fontId="7" fillId="26" borderId="11" xfId="0" applyNumberFormat="1" applyFont="1" applyFill="1" applyBorder="1" applyAlignment="1">
      <alignment horizontal="left" wrapText="1"/>
    </xf>
    <xf numFmtId="49" fontId="8" fillId="26" borderId="10" xfId="0" applyNumberFormat="1" applyFont="1" applyFill="1" applyBorder="1" applyAlignment="1">
      <alignment horizontal="left" wrapText="1"/>
    </xf>
    <xf numFmtId="164" fontId="8" fillId="26" borderId="10" xfId="0" applyNumberFormat="1" applyFont="1" applyFill="1" applyBorder="1" applyAlignment="1">
      <alignment horizontal="left" wrapText="1"/>
    </xf>
    <xf numFmtId="164" fontId="8" fillId="26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wrapText="1"/>
    </xf>
    <xf numFmtId="49" fontId="8" fillId="2" borderId="10" xfId="0" applyNumberFormat="1" applyFont="1" applyFill="1" applyBorder="1" applyAlignment="1">
      <alignment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wrapText="1"/>
    </xf>
    <xf numFmtId="49" fontId="8" fillId="9" borderId="10" xfId="0" applyNumberFormat="1" applyFont="1" applyFill="1" applyBorder="1" applyAlignment="1">
      <alignment wrapText="1"/>
    </xf>
    <xf numFmtId="49" fontId="8" fillId="4" borderId="10" xfId="0" applyNumberFormat="1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left" wrapText="1"/>
    </xf>
    <xf numFmtId="164" fontId="8" fillId="4" borderId="10" xfId="0" applyNumberFormat="1" applyFont="1" applyFill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49" fontId="7" fillId="6" borderId="10" xfId="0" applyNumberFormat="1" applyFont="1" applyFill="1" applyBorder="1" applyAlignment="1">
      <alignment wrapText="1"/>
    </xf>
    <xf numFmtId="49" fontId="8" fillId="6" borderId="10" xfId="0" applyNumberFormat="1" applyFont="1" applyFill="1" applyBorder="1" applyAlignment="1">
      <alignment wrapText="1"/>
    </xf>
    <xf numFmtId="164" fontId="8" fillId="6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right" vertical="top" wrapText="1"/>
    </xf>
    <xf numFmtId="164" fontId="8" fillId="2" borderId="10" xfId="0" applyNumberFormat="1" applyFont="1" applyFill="1" applyBorder="1" applyAlignment="1">
      <alignment vertical="top" wrapText="1"/>
    </xf>
    <xf numFmtId="49" fontId="7" fillId="9" borderId="10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horizontal="right" wrapText="1"/>
    </xf>
    <xf numFmtId="49" fontId="7" fillId="25" borderId="10" xfId="0" applyNumberFormat="1" applyFont="1" applyFill="1" applyBorder="1" applyAlignment="1">
      <alignment wrapText="1"/>
    </xf>
    <xf numFmtId="164" fontId="7" fillId="25" borderId="10" xfId="0" applyNumberFormat="1" applyFont="1" applyFill="1" applyBorder="1" applyAlignment="1">
      <alignment horizontal="right" wrapText="1"/>
    </xf>
    <xf numFmtId="164" fontId="8" fillId="25" borderId="10" xfId="0" applyNumberFormat="1" applyFont="1" applyFill="1" applyBorder="1" applyAlignment="1">
      <alignment wrapText="1"/>
    </xf>
    <xf numFmtId="49" fontId="7" fillId="26" borderId="10" xfId="0" applyNumberFormat="1" applyFont="1" applyFill="1" applyBorder="1" applyAlignment="1">
      <alignment wrapText="1"/>
    </xf>
    <xf numFmtId="49" fontId="8" fillId="26" borderId="10" xfId="0" applyNumberFormat="1" applyFont="1" applyFill="1" applyBorder="1" applyAlignment="1">
      <alignment wrapText="1"/>
    </xf>
    <xf numFmtId="49" fontId="7" fillId="8" borderId="10" xfId="0" applyNumberFormat="1" applyFont="1" applyFill="1" applyBorder="1" applyAlignment="1">
      <alignment wrapText="1"/>
    </xf>
    <xf numFmtId="49" fontId="8" fillId="8" borderId="10" xfId="0" applyNumberFormat="1" applyFont="1" applyFill="1" applyBorder="1" applyAlignment="1">
      <alignment wrapText="1"/>
    </xf>
    <xf numFmtId="164" fontId="8" fillId="8" borderId="10" xfId="0" applyNumberFormat="1" applyFont="1" applyFill="1" applyBorder="1" applyAlignment="1">
      <alignment wrapText="1"/>
    </xf>
    <xf numFmtId="49" fontId="7" fillId="15" borderId="10" xfId="0" applyNumberFormat="1" applyFont="1" applyFill="1" applyBorder="1" applyAlignment="1">
      <alignment wrapText="1"/>
    </xf>
    <xf numFmtId="49" fontId="8" fillId="15" borderId="10" xfId="0" applyNumberFormat="1" applyFont="1" applyFill="1" applyBorder="1" applyAlignment="1">
      <alignment wrapText="1"/>
    </xf>
    <xf numFmtId="164" fontId="8" fillId="15" borderId="10" xfId="0" applyNumberFormat="1" applyFont="1" applyFill="1" applyBorder="1" applyAlignment="1">
      <alignment wrapText="1"/>
    </xf>
    <xf numFmtId="49" fontId="7" fillId="24" borderId="11" xfId="0" applyNumberFormat="1" applyFont="1" applyFill="1" applyBorder="1" applyAlignment="1">
      <alignment wrapText="1"/>
    </xf>
    <xf numFmtId="49" fontId="7" fillId="10" borderId="10" xfId="0" applyNumberFormat="1" applyFont="1" applyFill="1" applyBorder="1" applyAlignment="1">
      <alignment vertical="top" wrapText="1"/>
    </xf>
    <xf numFmtId="49" fontId="8" fillId="10" borderId="10" xfId="0" applyNumberFormat="1" applyFont="1" applyFill="1" applyBorder="1" applyAlignment="1">
      <alignment vertical="top" wrapText="1"/>
    </xf>
    <xf numFmtId="164" fontId="7" fillId="10" borderId="10" xfId="0" applyNumberFormat="1" applyFont="1" applyFill="1" applyBorder="1" applyAlignment="1">
      <alignment horizontal="right" vertical="top" wrapText="1"/>
    </xf>
    <xf numFmtId="164" fontId="8" fillId="1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horizontal="right" vertical="top" wrapText="1"/>
    </xf>
    <xf numFmtId="49" fontId="8" fillId="25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vertical="top" wrapText="1"/>
    </xf>
    <xf numFmtId="164" fontId="8" fillId="24" borderId="10" xfId="0" applyNumberFormat="1" applyFont="1" applyFill="1" applyBorder="1" applyAlignment="1">
      <alignment horizontal="right" vertical="top" wrapText="1"/>
    </xf>
    <xf numFmtId="164" fontId="8" fillId="24" borderId="10" xfId="0" applyNumberFormat="1" applyFont="1" applyFill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64" fontId="8" fillId="2" borderId="10" xfId="0" applyNumberFormat="1" applyFont="1" applyFill="1" applyBorder="1" applyAlignment="1">
      <alignment horizontal="right" vertical="top" wrapText="1"/>
    </xf>
    <xf numFmtId="49" fontId="7" fillId="9" borderId="10" xfId="0" applyNumberFormat="1" applyFont="1" applyFill="1" applyBorder="1" applyAlignment="1">
      <alignment vertical="top" wrapText="1"/>
    </xf>
    <xf numFmtId="49" fontId="8" fillId="9" borderId="10" xfId="0" applyNumberFormat="1" applyFont="1" applyFill="1" applyBorder="1" applyAlignment="1">
      <alignment vertical="top" wrapText="1"/>
    </xf>
    <xf numFmtId="164" fontId="8" fillId="9" borderId="10" xfId="0" applyNumberFormat="1" applyFont="1" applyFill="1" applyBorder="1" applyAlignment="1">
      <alignment horizontal="right" vertical="top" wrapText="1"/>
    </xf>
    <xf numFmtId="164" fontId="8" fillId="9" borderId="10" xfId="0" applyNumberFormat="1" applyFont="1" applyFill="1" applyBorder="1" applyAlignment="1">
      <alignment vertical="top" wrapText="1"/>
    </xf>
    <xf numFmtId="164" fontId="7" fillId="9" borderId="10" xfId="0" applyNumberFormat="1" applyFont="1" applyFill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wrapText="1"/>
    </xf>
    <xf numFmtId="49" fontId="7" fillId="22" borderId="10" xfId="0" applyNumberFormat="1" applyFont="1" applyFill="1" applyBorder="1" applyAlignment="1">
      <alignment wrapText="1"/>
    </xf>
    <xf numFmtId="49" fontId="8" fillId="22" borderId="10" xfId="0" applyNumberFormat="1" applyFont="1" applyFill="1" applyBorder="1" applyAlignment="1">
      <alignment horizontal="left" wrapText="1"/>
    </xf>
    <xf numFmtId="164" fontId="7" fillId="22" borderId="10" xfId="0" applyNumberFormat="1" applyFont="1" applyFill="1" applyBorder="1" applyAlignment="1">
      <alignment horizontal="right" wrapText="1"/>
    </xf>
    <xf numFmtId="164" fontId="8" fillId="22" borderId="10" xfId="0" applyNumberFormat="1" applyFont="1" applyFill="1" applyBorder="1" applyAlignment="1">
      <alignment wrapText="1"/>
    </xf>
    <xf numFmtId="49" fontId="7" fillId="4" borderId="10" xfId="0" applyNumberFormat="1" applyFont="1" applyFill="1" applyBorder="1" applyAlignment="1">
      <alignment wrapText="1"/>
    </xf>
    <xf numFmtId="164" fontId="7" fillId="4" borderId="10" xfId="0" applyNumberFormat="1" applyFont="1" applyFill="1" applyBorder="1" applyAlignment="1">
      <alignment horizontal="right" wrapText="1"/>
    </xf>
    <xf numFmtId="49" fontId="7" fillId="5" borderId="10" xfId="0" applyNumberFormat="1" applyFont="1" applyFill="1" applyBorder="1" applyAlignment="1">
      <alignment wrapText="1"/>
    </xf>
    <xf numFmtId="49" fontId="8" fillId="5" borderId="10" xfId="0" applyNumberFormat="1" applyFont="1" applyFill="1" applyBorder="1" applyAlignment="1">
      <alignment horizontal="left" wrapText="1"/>
    </xf>
    <xf numFmtId="164" fontId="7" fillId="5" borderId="10" xfId="0" applyNumberFormat="1" applyFont="1" applyFill="1" applyBorder="1" applyAlignment="1">
      <alignment horizontal="right" wrapText="1"/>
    </xf>
    <xf numFmtId="164" fontId="8" fillId="5" borderId="10" xfId="0" applyNumberFormat="1" applyFont="1" applyFill="1" applyBorder="1" applyAlignment="1">
      <alignment wrapText="1"/>
    </xf>
    <xf numFmtId="49" fontId="7" fillId="10" borderId="10" xfId="0" applyNumberFormat="1" applyFont="1" applyFill="1" applyBorder="1" applyAlignment="1">
      <alignment wrapText="1"/>
    </xf>
    <xf numFmtId="49" fontId="8" fillId="10" borderId="10" xfId="0" applyNumberFormat="1" applyFont="1" applyFill="1" applyBorder="1" applyAlignment="1">
      <alignment wrapText="1"/>
    </xf>
    <xf numFmtId="164" fontId="7" fillId="10" borderId="10" xfId="0" applyNumberFormat="1" applyFont="1" applyFill="1" applyBorder="1" applyAlignment="1">
      <alignment horizontal="right" wrapText="1"/>
    </xf>
    <xf numFmtId="164" fontId="8" fillId="10" borderId="10" xfId="0" applyNumberFormat="1" applyFont="1" applyFill="1" applyBorder="1" applyAlignment="1">
      <alignment wrapText="1"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7"/>
  <sheetViews>
    <sheetView tabSelected="1" zoomScale="70" zoomScaleNormal="70" zoomScalePageLayoutView="0" workbookViewId="0" topLeftCell="A5">
      <selection activeCell="F6" sqref="F6:J7"/>
    </sheetView>
  </sheetViews>
  <sheetFormatPr defaultColWidth="9.00390625" defaultRowHeight="12.75"/>
  <cols>
    <col min="1" max="1" width="6.75390625" style="0" customWidth="1"/>
    <col min="2" max="2" width="42.25390625" style="0" customWidth="1"/>
    <col min="3" max="3" width="16.375" style="0" customWidth="1"/>
    <col min="4" max="4" width="9.875" style="0" hidden="1" customWidth="1"/>
    <col min="5" max="5" width="12.875" style="0" customWidth="1"/>
    <col min="6" max="6" width="13.00390625" style="0" customWidth="1"/>
    <col min="7" max="7" width="13.75390625" style="0" customWidth="1"/>
    <col min="8" max="8" width="27.75390625" style="0" hidden="1" customWidth="1"/>
    <col min="9" max="9" width="29.875" style="0" customWidth="1"/>
    <col min="10" max="10" width="19.375" style="0" hidden="1" customWidth="1"/>
  </cols>
  <sheetData>
    <row r="1" ht="12.75" hidden="1"/>
    <row r="2" spans="9:10" ht="12.75" hidden="1">
      <c r="I2" s="200" t="s">
        <v>326</v>
      </c>
      <c r="J2" s="200"/>
    </row>
    <row r="3" spans="7:10" ht="13.5" customHeight="1" hidden="1">
      <c r="G3" s="199" t="s">
        <v>325</v>
      </c>
      <c r="H3" s="199"/>
      <c r="I3" s="199"/>
      <c r="J3" s="199"/>
    </row>
    <row r="4" spans="7:10" ht="13.5" customHeight="1" hidden="1">
      <c r="G4" s="199"/>
      <c r="H4" s="199"/>
      <c r="I4" s="199"/>
      <c r="J4" s="199"/>
    </row>
    <row r="5" spans="2:10" ht="13.5" customHeight="1">
      <c r="B5" s="44"/>
      <c r="C5" s="44"/>
      <c r="D5" s="44"/>
      <c r="E5" s="44"/>
      <c r="F5" s="44"/>
      <c r="G5" s="45" t="s">
        <v>338</v>
      </c>
      <c r="H5" s="45"/>
      <c r="I5" s="194" t="s">
        <v>339</v>
      </c>
      <c r="J5" s="194"/>
    </row>
    <row r="6" spans="2:10" ht="27.75" customHeight="1">
      <c r="B6" s="44"/>
      <c r="C6" s="44"/>
      <c r="D6" s="44"/>
      <c r="E6" s="44"/>
      <c r="F6" s="198" t="s">
        <v>380</v>
      </c>
      <c r="G6" s="198"/>
      <c r="H6" s="198"/>
      <c r="I6" s="198"/>
      <c r="J6" s="198"/>
    </row>
    <row r="7" spans="2:10" ht="66" customHeight="1">
      <c r="B7" s="44"/>
      <c r="C7" s="44"/>
      <c r="D7" s="44"/>
      <c r="E7" s="44"/>
      <c r="F7" s="198"/>
      <c r="G7" s="198"/>
      <c r="H7" s="198"/>
      <c r="I7" s="198"/>
      <c r="J7" s="198"/>
    </row>
    <row r="8" spans="2:10" ht="0.75" customHeight="1">
      <c r="B8" s="44"/>
      <c r="C8" s="44"/>
      <c r="D8" s="44"/>
      <c r="E8" s="44"/>
      <c r="F8" s="44"/>
      <c r="G8" s="46"/>
      <c r="H8" s="46"/>
      <c r="I8" s="46"/>
      <c r="J8" s="46"/>
    </row>
    <row r="9" spans="1:10" ht="18" hidden="1">
      <c r="A9" s="1"/>
      <c r="B9" s="44"/>
      <c r="C9" s="44"/>
      <c r="D9" s="44"/>
      <c r="E9" s="44"/>
      <c r="F9" s="44"/>
      <c r="G9" s="44"/>
      <c r="H9" s="44"/>
      <c r="I9" s="44"/>
      <c r="J9" s="44"/>
    </row>
    <row r="10" spans="2:10" ht="73.5" customHeight="1">
      <c r="B10" s="197" t="s">
        <v>362</v>
      </c>
      <c r="C10" s="197"/>
      <c r="D10" s="197"/>
      <c r="E10" s="197"/>
      <c r="F10" s="197"/>
      <c r="G10" s="197"/>
      <c r="H10" s="197"/>
      <c r="I10" s="197"/>
      <c r="J10" s="197"/>
    </row>
    <row r="11" spans="2:10" ht="3" customHeight="1" hidden="1">
      <c r="B11" s="44"/>
      <c r="C11" s="44"/>
      <c r="D11" s="44"/>
      <c r="E11" s="44"/>
      <c r="F11" s="44"/>
      <c r="G11" s="44"/>
      <c r="H11" s="44"/>
      <c r="I11" s="47"/>
      <c r="J11" s="47"/>
    </row>
    <row r="12" spans="1:10" ht="12.75" customHeight="1">
      <c r="A12" s="204" t="s">
        <v>0</v>
      </c>
      <c r="B12" s="206" t="s">
        <v>1</v>
      </c>
      <c r="C12" s="195" t="s">
        <v>2</v>
      </c>
      <c r="D12" s="195" t="s">
        <v>96</v>
      </c>
      <c r="E12" s="195" t="s">
        <v>340</v>
      </c>
      <c r="F12" s="195" t="s">
        <v>361</v>
      </c>
      <c r="G12" s="195" t="s">
        <v>92</v>
      </c>
      <c r="H12" s="195" t="s">
        <v>341</v>
      </c>
      <c r="I12" s="195" t="s">
        <v>93</v>
      </c>
      <c r="J12" s="202" t="s">
        <v>94</v>
      </c>
    </row>
    <row r="13" spans="1:10" ht="57.75" customHeight="1">
      <c r="A13" s="205"/>
      <c r="B13" s="207"/>
      <c r="C13" s="196"/>
      <c r="D13" s="196"/>
      <c r="E13" s="196"/>
      <c r="F13" s="196"/>
      <c r="G13" s="196"/>
      <c r="H13" s="196"/>
      <c r="I13" s="196"/>
      <c r="J13" s="203"/>
    </row>
    <row r="14" spans="1:10" s="2" customFormat="1" ht="19.5" customHeight="1">
      <c r="A14" s="19">
        <v>1</v>
      </c>
      <c r="B14" s="48">
        <v>2</v>
      </c>
      <c r="C14" s="48">
        <v>3</v>
      </c>
      <c r="D14" s="48"/>
      <c r="E14" s="48">
        <v>4</v>
      </c>
      <c r="F14" s="48">
        <v>5</v>
      </c>
      <c r="G14" s="48">
        <v>6</v>
      </c>
      <c r="H14" s="48">
        <v>7</v>
      </c>
      <c r="I14" s="48">
        <v>6</v>
      </c>
      <c r="J14" s="48">
        <v>9</v>
      </c>
    </row>
    <row r="15" spans="1:10" s="2" customFormat="1" ht="34.5" customHeight="1">
      <c r="A15" s="19"/>
      <c r="B15" s="48" t="s">
        <v>372</v>
      </c>
      <c r="C15" s="49" t="s">
        <v>57</v>
      </c>
      <c r="D15" s="48"/>
      <c r="E15" s="48">
        <v>12.3</v>
      </c>
      <c r="F15" s="48">
        <v>12.3</v>
      </c>
      <c r="G15" s="36">
        <f>F15/E15*100</f>
        <v>100</v>
      </c>
      <c r="H15" s="48"/>
      <c r="I15" s="50" t="s">
        <v>62</v>
      </c>
      <c r="J15" s="48"/>
    </row>
    <row r="16" spans="1:10" s="2" customFormat="1" ht="50.25" customHeight="1">
      <c r="A16" s="19"/>
      <c r="B16" s="51" t="s">
        <v>373</v>
      </c>
      <c r="C16" s="49" t="s">
        <v>57</v>
      </c>
      <c r="D16" s="48"/>
      <c r="E16" s="48">
        <v>135</v>
      </c>
      <c r="F16" s="48">
        <v>99.6</v>
      </c>
      <c r="G16" s="36">
        <f>F16/E16*100</f>
        <v>73.77777777777777</v>
      </c>
      <c r="H16" s="48"/>
      <c r="I16" s="50" t="s">
        <v>62</v>
      </c>
      <c r="J16" s="48"/>
    </row>
    <row r="17" spans="1:10" ht="37.5" customHeight="1">
      <c r="A17" s="20" t="s">
        <v>172</v>
      </c>
      <c r="B17" s="52" t="s">
        <v>42</v>
      </c>
      <c r="C17" s="53" t="s">
        <v>57</v>
      </c>
      <c r="D17" s="54">
        <v>890</v>
      </c>
      <c r="E17" s="55">
        <f>SUM(E18:E32)</f>
        <v>494.34900000000005</v>
      </c>
      <c r="F17" s="55">
        <f>SUM(F18:F36)</f>
        <v>347.949</v>
      </c>
      <c r="G17" s="56">
        <f>F17/E17*100</f>
        <v>70.38529459956428</v>
      </c>
      <c r="H17" s="55">
        <f>SUM(H18:H37)</f>
        <v>1052.3</v>
      </c>
      <c r="I17" s="57" t="s">
        <v>62</v>
      </c>
      <c r="J17" s="50"/>
    </row>
    <row r="18" spans="1:10" ht="13.5" customHeight="1" hidden="1">
      <c r="A18" s="20" t="s">
        <v>3</v>
      </c>
      <c r="B18" s="49" t="s">
        <v>115</v>
      </c>
      <c r="C18" s="49" t="s">
        <v>57</v>
      </c>
      <c r="D18" s="58"/>
      <c r="E18" s="36"/>
      <c r="F18" s="36"/>
      <c r="G18" s="36"/>
      <c r="H18" s="36"/>
      <c r="I18" s="50" t="s">
        <v>62</v>
      </c>
      <c r="J18" s="50"/>
    </row>
    <row r="19" spans="1:10" ht="13.5" customHeight="1" hidden="1">
      <c r="A19" s="20" t="s">
        <v>173</v>
      </c>
      <c r="B19" s="49" t="s">
        <v>116</v>
      </c>
      <c r="C19" s="49" t="s">
        <v>57</v>
      </c>
      <c r="D19" s="58"/>
      <c r="E19" s="36"/>
      <c r="F19" s="36"/>
      <c r="G19" s="36"/>
      <c r="H19" s="36"/>
      <c r="I19" s="50" t="s">
        <v>62</v>
      </c>
      <c r="J19" s="50"/>
    </row>
    <row r="20" spans="1:10" ht="13.5" customHeight="1" hidden="1">
      <c r="A20" s="20" t="s">
        <v>174</v>
      </c>
      <c r="B20" s="49" t="s">
        <v>119</v>
      </c>
      <c r="C20" s="49" t="s">
        <v>57</v>
      </c>
      <c r="D20" s="58"/>
      <c r="E20" s="36"/>
      <c r="F20" s="36"/>
      <c r="G20" s="36"/>
      <c r="H20" s="36"/>
      <c r="I20" s="50" t="s">
        <v>62</v>
      </c>
      <c r="J20" s="50"/>
    </row>
    <row r="21" spans="1:10" ht="13.5" customHeight="1" hidden="1">
      <c r="A21" s="20" t="s">
        <v>175</v>
      </c>
      <c r="B21" s="49" t="s">
        <v>120</v>
      </c>
      <c r="C21" s="49" t="s">
        <v>57</v>
      </c>
      <c r="D21" s="58"/>
      <c r="E21" s="36"/>
      <c r="F21" s="36"/>
      <c r="G21" s="36"/>
      <c r="H21" s="36"/>
      <c r="I21" s="50" t="s">
        <v>62</v>
      </c>
      <c r="J21" s="50"/>
    </row>
    <row r="22" spans="1:10" ht="13.5" customHeight="1" hidden="1">
      <c r="A22" s="20" t="s">
        <v>176</v>
      </c>
      <c r="B22" s="49" t="s">
        <v>6</v>
      </c>
      <c r="C22" s="49" t="s">
        <v>57</v>
      </c>
      <c r="D22" s="58"/>
      <c r="E22" s="36"/>
      <c r="F22" s="36"/>
      <c r="G22" s="36"/>
      <c r="H22" s="36"/>
      <c r="I22" s="50" t="s">
        <v>62</v>
      </c>
      <c r="J22" s="50"/>
    </row>
    <row r="23" spans="1:10" ht="13.5" customHeight="1" hidden="1">
      <c r="A23" s="20" t="s">
        <v>177</v>
      </c>
      <c r="B23" s="49" t="s">
        <v>8</v>
      </c>
      <c r="C23" s="49" t="s">
        <v>57</v>
      </c>
      <c r="D23" s="58"/>
      <c r="E23" s="36"/>
      <c r="F23" s="36"/>
      <c r="G23" s="36"/>
      <c r="H23" s="36"/>
      <c r="I23" s="50" t="s">
        <v>62</v>
      </c>
      <c r="J23" s="50"/>
    </row>
    <row r="24" spans="1:10" ht="13.5" customHeight="1" hidden="1">
      <c r="A24" s="20" t="s">
        <v>178</v>
      </c>
      <c r="B24" s="49" t="s">
        <v>117</v>
      </c>
      <c r="C24" s="49" t="s">
        <v>57</v>
      </c>
      <c r="D24" s="58"/>
      <c r="E24" s="36"/>
      <c r="F24" s="36"/>
      <c r="G24" s="36"/>
      <c r="H24" s="36"/>
      <c r="I24" s="50" t="s">
        <v>62</v>
      </c>
      <c r="J24" s="50"/>
    </row>
    <row r="25" spans="1:10" ht="13.5" customHeight="1" hidden="1">
      <c r="A25" s="20" t="s">
        <v>7</v>
      </c>
      <c r="B25" s="49" t="s">
        <v>10</v>
      </c>
      <c r="C25" s="49" t="s">
        <v>57</v>
      </c>
      <c r="D25" s="58"/>
      <c r="E25" s="36"/>
      <c r="F25" s="36"/>
      <c r="G25" s="36"/>
      <c r="H25" s="36"/>
      <c r="I25" s="50" t="s">
        <v>62</v>
      </c>
      <c r="J25" s="50"/>
    </row>
    <row r="26" spans="1:10" ht="13.5" customHeight="1" hidden="1">
      <c r="A26" s="20" t="s">
        <v>179</v>
      </c>
      <c r="B26" s="59" t="s">
        <v>11</v>
      </c>
      <c r="C26" s="49" t="s">
        <v>57</v>
      </c>
      <c r="D26" s="60"/>
      <c r="E26" s="36"/>
      <c r="F26" s="36"/>
      <c r="G26" s="36"/>
      <c r="H26" s="61"/>
      <c r="I26" s="50" t="s">
        <v>62</v>
      </c>
      <c r="J26" s="50"/>
    </row>
    <row r="27" spans="1:10" ht="13.5" customHeight="1" hidden="1">
      <c r="A27" s="20" t="s">
        <v>9</v>
      </c>
      <c r="B27" s="59" t="s">
        <v>12</v>
      </c>
      <c r="C27" s="49" t="s">
        <v>57</v>
      </c>
      <c r="D27" s="60"/>
      <c r="E27" s="36"/>
      <c r="F27" s="36"/>
      <c r="G27" s="36"/>
      <c r="H27" s="61"/>
      <c r="I27" s="50" t="s">
        <v>62</v>
      </c>
      <c r="J27" s="50"/>
    </row>
    <row r="28" spans="1:10" ht="13.5" customHeight="1" hidden="1">
      <c r="A28" s="20" t="s">
        <v>38</v>
      </c>
      <c r="B28" s="59" t="s">
        <v>122</v>
      </c>
      <c r="C28" s="49" t="s">
        <v>57</v>
      </c>
      <c r="D28" s="60"/>
      <c r="E28" s="36"/>
      <c r="F28" s="36"/>
      <c r="G28" s="36"/>
      <c r="H28" s="61"/>
      <c r="I28" s="50" t="s">
        <v>62</v>
      </c>
      <c r="J28" s="50"/>
    </row>
    <row r="29" spans="1:10" ht="37.5" customHeight="1">
      <c r="A29" s="20" t="s">
        <v>3</v>
      </c>
      <c r="B29" s="49" t="s">
        <v>363</v>
      </c>
      <c r="C29" s="49" t="s">
        <v>57</v>
      </c>
      <c r="D29" s="58"/>
      <c r="E29" s="36">
        <v>99.3</v>
      </c>
      <c r="F29" s="36">
        <v>99.3</v>
      </c>
      <c r="G29" s="36">
        <f>F29/E29*100</f>
        <v>100</v>
      </c>
      <c r="H29" s="36">
        <v>250</v>
      </c>
      <c r="I29" s="50" t="s">
        <v>62</v>
      </c>
      <c r="J29" s="50"/>
    </row>
    <row r="30" spans="1:10" ht="38.25" customHeight="1">
      <c r="A30" s="20"/>
      <c r="B30" s="49" t="s">
        <v>383</v>
      </c>
      <c r="C30" s="49"/>
      <c r="D30" s="58"/>
      <c r="E30" s="36">
        <v>45.749</v>
      </c>
      <c r="F30" s="36">
        <v>45.749</v>
      </c>
      <c r="G30" s="36">
        <f aca="true" t="shared" si="0" ref="G30:G37">F30/E30*100</f>
        <v>100</v>
      </c>
      <c r="H30" s="36"/>
      <c r="I30" s="50"/>
      <c r="J30" s="50"/>
    </row>
    <row r="31" spans="1:10" ht="75.75" customHeight="1">
      <c r="A31" s="20"/>
      <c r="B31" s="49" t="s">
        <v>364</v>
      </c>
      <c r="C31" s="49" t="s">
        <v>57</v>
      </c>
      <c r="D31" s="58"/>
      <c r="E31" s="36">
        <v>216.3</v>
      </c>
      <c r="F31" s="36">
        <v>99.4</v>
      </c>
      <c r="G31" s="36">
        <f t="shared" si="0"/>
        <v>45.9546925566343</v>
      </c>
      <c r="H31" s="36">
        <v>600</v>
      </c>
      <c r="I31" s="50"/>
      <c r="J31" s="50"/>
    </row>
    <row r="32" spans="1:10" ht="35.25" customHeight="1">
      <c r="A32" s="20" t="s">
        <v>173</v>
      </c>
      <c r="B32" s="49" t="s">
        <v>77</v>
      </c>
      <c r="C32" s="49" t="s">
        <v>57</v>
      </c>
      <c r="D32" s="58">
        <v>120</v>
      </c>
      <c r="E32" s="36">
        <v>133</v>
      </c>
      <c r="F32" s="36">
        <v>100</v>
      </c>
      <c r="G32" s="36">
        <f t="shared" si="0"/>
        <v>75.18796992481202</v>
      </c>
      <c r="H32" s="36">
        <v>160</v>
      </c>
      <c r="I32" s="50" t="s">
        <v>62</v>
      </c>
      <c r="J32" s="50"/>
    </row>
    <row r="33" spans="1:10" ht="33" customHeight="1">
      <c r="A33" s="20" t="s">
        <v>174</v>
      </c>
      <c r="B33" s="49" t="s">
        <v>365</v>
      </c>
      <c r="C33" s="49" t="s">
        <v>57</v>
      </c>
      <c r="D33" s="58"/>
      <c r="E33" s="36">
        <v>3.5</v>
      </c>
      <c r="F33" s="36">
        <v>3.5</v>
      </c>
      <c r="G33" s="36">
        <f t="shared" si="0"/>
        <v>100</v>
      </c>
      <c r="H33" s="36"/>
      <c r="I33" s="50" t="s">
        <v>62</v>
      </c>
      <c r="J33" s="50"/>
    </row>
    <row r="34" spans="1:10" ht="34.5" customHeight="1">
      <c r="A34" s="20" t="s">
        <v>175</v>
      </c>
      <c r="B34" s="49" t="s">
        <v>384</v>
      </c>
      <c r="C34" s="49" t="s">
        <v>57</v>
      </c>
      <c r="D34" s="58">
        <v>9.4</v>
      </c>
      <c r="E34" s="36">
        <v>30</v>
      </c>
      <c r="F34" s="36">
        <v>0</v>
      </c>
      <c r="G34" s="36">
        <f t="shared" si="0"/>
        <v>0</v>
      </c>
      <c r="H34" s="36">
        <v>5</v>
      </c>
      <c r="I34" s="50" t="s">
        <v>62</v>
      </c>
      <c r="J34" s="50"/>
    </row>
    <row r="35" spans="1:10" ht="37.5" customHeight="1">
      <c r="A35" s="20" t="s">
        <v>176</v>
      </c>
      <c r="B35" s="49" t="s">
        <v>123</v>
      </c>
      <c r="C35" s="49" t="s">
        <v>57</v>
      </c>
      <c r="D35" s="58"/>
      <c r="E35" s="36">
        <v>7.8</v>
      </c>
      <c r="F35" s="36">
        <v>0</v>
      </c>
      <c r="G35" s="36">
        <f t="shared" si="0"/>
        <v>0</v>
      </c>
      <c r="H35" s="36">
        <v>15</v>
      </c>
      <c r="I35" s="50" t="s">
        <v>62</v>
      </c>
      <c r="J35" s="50"/>
    </row>
    <row r="36" spans="1:10" ht="36.75" customHeight="1">
      <c r="A36" s="20" t="s">
        <v>178</v>
      </c>
      <c r="B36" s="49" t="s">
        <v>327</v>
      </c>
      <c r="C36" s="49" t="s">
        <v>57</v>
      </c>
      <c r="D36" s="58"/>
      <c r="E36" s="36">
        <v>0</v>
      </c>
      <c r="F36" s="36">
        <v>0</v>
      </c>
      <c r="G36" s="36">
        <v>0</v>
      </c>
      <c r="H36" s="36"/>
      <c r="I36" s="50" t="s">
        <v>62</v>
      </c>
      <c r="J36" s="50"/>
    </row>
    <row r="37" spans="1:10" ht="59.25" customHeight="1">
      <c r="A37" s="20" t="s">
        <v>7</v>
      </c>
      <c r="B37" s="53" t="s">
        <v>342</v>
      </c>
      <c r="C37" s="57" t="s">
        <v>57</v>
      </c>
      <c r="D37" s="54">
        <v>190</v>
      </c>
      <c r="E37" s="56">
        <v>56.5</v>
      </c>
      <c r="F37" s="56">
        <v>0</v>
      </c>
      <c r="G37" s="56">
        <f t="shared" si="0"/>
        <v>0</v>
      </c>
      <c r="H37" s="56">
        <v>22.3</v>
      </c>
      <c r="I37" s="57" t="s">
        <v>62</v>
      </c>
      <c r="J37" s="50"/>
    </row>
    <row r="38" spans="1:10" ht="13.5" customHeight="1" hidden="1">
      <c r="A38" s="20" t="s">
        <v>179</v>
      </c>
      <c r="B38" s="49" t="s">
        <v>118</v>
      </c>
      <c r="C38" s="50" t="s">
        <v>57</v>
      </c>
      <c r="D38" s="58"/>
      <c r="E38" s="36"/>
      <c r="F38" s="36"/>
      <c r="G38" s="36"/>
      <c r="H38" s="51" t="s">
        <v>60</v>
      </c>
      <c r="I38" s="50" t="s">
        <v>62</v>
      </c>
      <c r="J38" s="50"/>
    </row>
    <row r="39" spans="1:10" ht="13.5" customHeight="1" hidden="1">
      <c r="A39" s="20" t="s">
        <v>9</v>
      </c>
      <c r="B39" s="49" t="s">
        <v>24</v>
      </c>
      <c r="C39" s="50" t="s">
        <v>57</v>
      </c>
      <c r="D39" s="58"/>
      <c r="E39" s="36"/>
      <c r="F39" s="36"/>
      <c r="G39" s="36"/>
      <c r="H39" s="51" t="s">
        <v>60</v>
      </c>
      <c r="I39" s="50" t="s">
        <v>62</v>
      </c>
      <c r="J39" s="50"/>
    </row>
    <row r="40" spans="1:10" ht="13.5" customHeight="1" hidden="1">
      <c r="A40" s="20" t="s">
        <v>38</v>
      </c>
      <c r="B40" s="49" t="s">
        <v>10</v>
      </c>
      <c r="C40" s="50" t="s">
        <v>57</v>
      </c>
      <c r="D40" s="58"/>
      <c r="E40" s="36"/>
      <c r="F40" s="36"/>
      <c r="G40" s="36"/>
      <c r="H40" s="51" t="s">
        <v>60</v>
      </c>
      <c r="I40" s="50" t="s">
        <v>62</v>
      </c>
      <c r="J40" s="50"/>
    </row>
    <row r="41" spans="1:10" ht="13.5" customHeight="1" hidden="1">
      <c r="A41" s="20" t="s">
        <v>180</v>
      </c>
      <c r="B41" s="49" t="s">
        <v>5</v>
      </c>
      <c r="C41" s="50" t="s">
        <v>57</v>
      </c>
      <c r="D41" s="58"/>
      <c r="E41" s="36"/>
      <c r="F41" s="36"/>
      <c r="G41" s="36"/>
      <c r="H41" s="51" t="s">
        <v>60</v>
      </c>
      <c r="I41" s="50" t="s">
        <v>62</v>
      </c>
      <c r="J41" s="50"/>
    </row>
    <row r="42" spans="1:10" ht="13.5" customHeight="1" hidden="1">
      <c r="A42" s="20" t="s">
        <v>39</v>
      </c>
      <c r="B42" s="49" t="s">
        <v>28</v>
      </c>
      <c r="C42" s="50" t="s">
        <v>57</v>
      </c>
      <c r="D42" s="58"/>
      <c r="E42" s="36"/>
      <c r="F42" s="36"/>
      <c r="G42" s="36"/>
      <c r="H42" s="51" t="s">
        <v>60</v>
      </c>
      <c r="I42" s="50" t="s">
        <v>62</v>
      </c>
      <c r="J42" s="50"/>
    </row>
    <row r="43" spans="1:10" ht="13.5" customHeight="1" hidden="1">
      <c r="A43" s="20" t="s">
        <v>40</v>
      </c>
      <c r="B43" s="49" t="s">
        <v>29</v>
      </c>
      <c r="C43" s="50" t="s">
        <v>57</v>
      </c>
      <c r="D43" s="58"/>
      <c r="E43" s="36"/>
      <c r="F43" s="36"/>
      <c r="G43" s="36"/>
      <c r="H43" s="51" t="s">
        <v>60</v>
      </c>
      <c r="I43" s="50" t="s">
        <v>62</v>
      </c>
      <c r="J43" s="50"/>
    </row>
    <row r="44" spans="1:10" ht="13.5" customHeight="1" hidden="1">
      <c r="A44" s="20" t="s">
        <v>41</v>
      </c>
      <c r="B44" s="49" t="s">
        <v>121</v>
      </c>
      <c r="C44" s="50" t="s">
        <v>57</v>
      </c>
      <c r="D44" s="58"/>
      <c r="E44" s="36"/>
      <c r="F44" s="36"/>
      <c r="G44" s="36"/>
      <c r="H44" s="51" t="s">
        <v>60</v>
      </c>
      <c r="I44" s="50" t="s">
        <v>62</v>
      </c>
      <c r="J44" s="50"/>
    </row>
    <row r="45" spans="1:10" ht="13.5" customHeight="1" hidden="1">
      <c r="A45" s="20" t="s">
        <v>13</v>
      </c>
      <c r="B45" s="49" t="s">
        <v>20</v>
      </c>
      <c r="C45" s="50" t="s">
        <v>57</v>
      </c>
      <c r="D45" s="58"/>
      <c r="E45" s="36"/>
      <c r="F45" s="36"/>
      <c r="G45" s="36"/>
      <c r="H45" s="51" t="s">
        <v>60</v>
      </c>
      <c r="I45" s="50" t="s">
        <v>62</v>
      </c>
      <c r="J45" s="50"/>
    </row>
    <row r="46" spans="1:10" ht="13.5" customHeight="1" hidden="1">
      <c r="A46" s="20" t="s">
        <v>181</v>
      </c>
      <c r="B46" s="50" t="s">
        <v>16</v>
      </c>
      <c r="C46" s="50" t="s">
        <v>57</v>
      </c>
      <c r="D46" s="58"/>
      <c r="E46" s="36"/>
      <c r="F46" s="36"/>
      <c r="G46" s="36"/>
      <c r="H46" s="51" t="s">
        <v>60</v>
      </c>
      <c r="I46" s="50" t="s">
        <v>62</v>
      </c>
      <c r="J46" s="50"/>
    </row>
    <row r="47" spans="1:10" ht="13.5" customHeight="1" hidden="1">
      <c r="A47" s="20" t="s">
        <v>14</v>
      </c>
      <c r="B47" s="50" t="s">
        <v>4</v>
      </c>
      <c r="C47" s="50" t="s">
        <v>57</v>
      </c>
      <c r="D47" s="58"/>
      <c r="E47" s="36"/>
      <c r="F47" s="36"/>
      <c r="G47" s="36"/>
      <c r="H47" s="51" t="s">
        <v>60</v>
      </c>
      <c r="I47" s="50" t="s">
        <v>62</v>
      </c>
      <c r="J47" s="50"/>
    </row>
    <row r="48" spans="1:10" ht="13.5" customHeight="1" hidden="1">
      <c r="A48" s="20" t="s">
        <v>104</v>
      </c>
      <c r="B48" s="50" t="s">
        <v>25</v>
      </c>
      <c r="C48" s="50" t="s">
        <v>57</v>
      </c>
      <c r="D48" s="58"/>
      <c r="E48" s="36"/>
      <c r="F48" s="36"/>
      <c r="G48" s="36"/>
      <c r="H48" s="51" t="s">
        <v>60</v>
      </c>
      <c r="I48" s="50" t="s">
        <v>62</v>
      </c>
      <c r="J48" s="50"/>
    </row>
    <row r="49" spans="1:10" s="40" customFormat="1" ht="24.75" customHeight="1">
      <c r="A49" s="39" t="s">
        <v>15</v>
      </c>
      <c r="B49" s="62" t="s">
        <v>99</v>
      </c>
      <c r="C49" s="62"/>
      <c r="D49" s="63">
        <f>D17+D34+D37+D32</f>
        <v>1209.4</v>
      </c>
      <c r="E49" s="64">
        <f>E37+E17-E36</f>
        <v>550.849</v>
      </c>
      <c r="F49" s="64">
        <f>F37+F17-F36</f>
        <v>347.949</v>
      </c>
      <c r="G49" s="64">
        <f>G37+G17-G36</f>
        <v>70.38529459956428</v>
      </c>
      <c r="H49" s="64" t="e">
        <f>H17-H36-#REF!</f>
        <v>#REF!</v>
      </c>
      <c r="I49" s="62"/>
      <c r="J49" s="62"/>
    </row>
    <row r="50" spans="1:10" s="40" customFormat="1" ht="46.5" customHeight="1">
      <c r="A50" s="39" t="s">
        <v>182</v>
      </c>
      <c r="B50" s="65" t="s">
        <v>351</v>
      </c>
      <c r="C50" s="49" t="s">
        <v>95</v>
      </c>
      <c r="D50" s="63"/>
      <c r="E50" s="64">
        <v>7568.5</v>
      </c>
      <c r="F50" s="64">
        <v>0</v>
      </c>
      <c r="G50" s="66">
        <f>F50/E50*100</f>
        <v>0</v>
      </c>
      <c r="H50" s="67" t="s">
        <v>344</v>
      </c>
      <c r="I50" s="62"/>
      <c r="J50" s="62"/>
    </row>
    <row r="51" spans="1:10" s="40" customFormat="1" ht="54">
      <c r="A51" s="39"/>
      <c r="B51" s="65" t="s">
        <v>352</v>
      </c>
      <c r="C51" s="49" t="s">
        <v>57</v>
      </c>
      <c r="D51" s="63"/>
      <c r="E51" s="64">
        <v>1273.2</v>
      </c>
      <c r="F51" s="64">
        <v>0</v>
      </c>
      <c r="G51" s="64">
        <f>G39+G19-G38</f>
        <v>0</v>
      </c>
      <c r="H51" s="67"/>
      <c r="I51" s="62"/>
      <c r="J51" s="62"/>
    </row>
    <row r="52" spans="1:10" s="40" customFormat="1" ht="54">
      <c r="A52" s="39"/>
      <c r="B52" s="65" t="s">
        <v>353</v>
      </c>
      <c r="C52" s="49" t="s">
        <v>57</v>
      </c>
      <c r="D52" s="63"/>
      <c r="E52" s="64">
        <v>100</v>
      </c>
      <c r="F52" s="64">
        <v>0</v>
      </c>
      <c r="G52" s="64">
        <f>G40+G20-G39</f>
        <v>0</v>
      </c>
      <c r="H52" s="67"/>
      <c r="I52" s="62"/>
      <c r="J52" s="62"/>
    </row>
    <row r="53" spans="1:10" s="40" customFormat="1" ht="18">
      <c r="A53" s="39" t="s">
        <v>183</v>
      </c>
      <c r="B53" s="62" t="s">
        <v>57</v>
      </c>
      <c r="C53" s="62"/>
      <c r="D53" s="63"/>
      <c r="E53" s="64">
        <f>E36</f>
        <v>0</v>
      </c>
      <c r="F53" s="64">
        <f>F36</f>
        <v>0</v>
      </c>
      <c r="G53" s="66">
        <v>0</v>
      </c>
      <c r="H53" s="67" t="s">
        <v>343</v>
      </c>
      <c r="I53" s="62"/>
      <c r="J53" s="62"/>
    </row>
    <row r="54" spans="1:10" s="40" customFormat="1" ht="20.25">
      <c r="A54" s="41" t="s">
        <v>184</v>
      </c>
      <c r="B54" s="62" t="s">
        <v>100</v>
      </c>
      <c r="C54" s="62"/>
      <c r="D54" s="63">
        <f>D49+D50+D53</f>
        <v>1209.4</v>
      </c>
      <c r="E54" s="64">
        <f>E49+E50+E53+E52+E51</f>
        <v>9492.549</v>
      </c>
      <c r="F54" s="64">
        <f>F49+F50+F53</f>
        <v>347.949</v>
      </c>
      <c r="G54" s="66">
        <f>F54/E54*100</f>
        <v>3.6654959589884655</v>
      </c>
      <c r="H54" s="64" t="e">
        <f>H49+H50+H53</f>
        <v>#REF!</v>
      </c>
      <c r="I54" s="62"/>
      <c r="J54" s="62"/>
    </row>
    <row r="55" spans="1:10" s="40" customFormat="1" ht="77.25" customHeight="1">
      <c r="A55" s="39" t="s">
        <v>185</v>
      </c>
      <c r="B55" s="68" t="s">
        <v>350</v>
      </c>
      <c r="C55" s="69"/>
      <c r="D55" s="70"/>
      <c r="E55" s="66"/>
      <c r="F55" s="66"/>
      <c r="G55" s="66"/>
      <c r="H55" s="71"/>
      <c r="I55" s="69"/>
      <c r="J55" s="69"/>
    </row>
    <row r="56" spans="1:10" ht="64.5" customHeight="1">
      <c r="A56" s="20" t="s">
        <v>186</v>
      </c>
      <c r="B56" s="49" t="s">
        <v>333</v>
      </c>
      <c r="C56" s="50" t="s">
        <v>57</v>
      </c>
      <c r="D56" s="58">
        <v>300</v>
      </c>
      <c r="E56" s="35">
        <v>573.5</v>
      </c>
      <c r="F56" s="36">
        <v>365.4</v>
      </c>
      <c r="G56" s="34">
        <f>F56/E56*100</f>
        <v>63.714036617262416</v>
      </c>
      <c r="H56" s="36">
        <v>960</v>
      </c>
      <c r="I56" s="50" t="s">
        <v>62</v>
      </c>
      <c r="J56" s="50"/>
    </row>
    <row r="57" spans="1:10" ht="42" customHeight="1">
      <c r="A57" s="20" t="s">
        <v>17</v>
      </c>
      <c r="B57" s="72" t="s">
        <v>332</v>
      </c>
      <c r="C57" s="50" t="s">
        <v>57</v>
      </c>
      <c r="D57" s="58"/>
      <c r="E57" s="35">
        <v>72.6</v>
      </c>
      <c r="F57" s="36">
        <v>72.6</v>
      </c>
      <c r="G57" s="34">
        <f aca="true" t="shared" si="1" ref="G57:G73">F57/E57*100</f>
        <v>100</v>
      </c>
      <c r="H57" s="36">
        <v>36.5</v>
      </c>
      <c r="I57" s="50" t="s">
        <v>62</v>
      </c>
      <c r="J57" s="50"/>
    </row>
    <row r="58" spans="1:10" ht="79.5" customHeight="1">
      <c r="A58" s="20" t="s">
        <v>18</v>
      </c>
      <c r="B58" s="72" t="s">
        <v>375</v>
      </c>
      <c r="C58" s="50" t="s">
        <v>57</v>
      </c>
      <c r="D58" s="58"/>
      <c r="E58" s="35">
        <v>150</v>
      </c>
      <c r="F58" s="36">
        <v>150</v>
      </c>
      <c r="G58" s="34">
        <f t="shared" si="1"/>
        <v>100</v>
      </c>
      <c r="H58" s="36">
        <v>133.6</v>
      </c>
      <c r="I58" s="50" t="s">
        <v>62</v>
      </c>
      <c r="J58" s="50"/>
    </row>
    <row r="59" spans="1:13" ht="61.5" customHeight="1">
      <c r="A59" s="20" t="s">
        <v>19</v>
      </c>
      <c r="B59" s="72" t="s">
        <v>358</v>
      </c>
      <c r="C59" s="50" t="s">
        <v>57</v>
      </c>
      <c r="D59" s="58"/>
      <c r="E59" s="35">
        <v>68.1</v>
      </c>
      <c r="F59" s="36">
        <v>68.1</v>
      </c>
      <c r="G59" s="34">
        <f t="shared" si="1"/>
        <v>100</v>
      </c>
      <c r="H59" s="36">
        <v>218.1</v>
      </c>
      <c r="I59" s="50" t="s">
        <v>62</v>
      </c>
      <c r="J59" s="50"/>
      <c r="M59" s="32"/>
    </row>
    <row r="60" spans="1:10" ht="38.25" customHeight="1">
      <c r="A60" s="20" t="s">
        <v>21</v>
      </c>
      <c r="B60" s="72" t="s">
        <v>359</v>
      </c>
      <c r="C60" s="50" t="s">
        <v>57</v>
      </c>
      <c r="D60" s="58"/>
      <c r="E60" s="35">
        <v>96.8</v>
      </c>
      <c r="F60" s="36">
        <v>96.8</v>
      </c>
      <c r="G60" s="34">
        <f t="shared" si="1"/>
        <v>100</v>
      </c>
      <c r="H60" s="36"/>
      <c r="I60" s="50" t="s">
        <v>62</v>
      </c>
      <c r="J60" s="50"/>
    </row>
    <row r="61" spans="1:13" ht="38.25" customHeight="1">
      <c r="A61" s="20"/>
      <c r="B61" s="72" t="s">
        <v>374</v>
      </c>
      <c r="C61" s="50"/>
      <c r="D61" s="58"/>
      <c r="E61" s="35">
        <v>88.9</v>
      </c>
      <c r="F61" s="36">
        <v>88.9</v>
      </c>
      <c r="G61" s="34">
        <f t="shared" si="1"/>
        <v>100</v>
      </c>
      <c r="H61" s="36"/>
      <c r="I61" s="50"/>
      <c r="J61" s="50"/>
      <c r="M61" s="32"/>
    </row>
    <row r="62" spans="1:13" ht="36">
      <c r="A62" s="20" t="s">
        <v>187</v>
      </c>
      <c r="B62" s="73" t="s">
        <v>135</v>
      </c>
      <c r="C62" s="50" t="s">
        <v>57</v>
      </c>
      <c r="D62" s="58">
        <v>40</v>
      </c>
      <c r="E62" s="35">
        <v>20</v>
      </c>
      <c r="F62" s="36">
        <v>7.1</v>
      </c>
      <c r="G62" s="34">
        <f t="shared" si="1"/>
        <v>35.5</v>
      </c>
      <c r="H62" s="36">
        <v>25</v>
      </c>
      <c r="I62" s="50" t="s">
        <v>62</v>
      </c>
      <c r="J62" s="50"/>
      <c r="M62" s="32"/>
    </row>
    <row r="63" spans="1:10" ht="20.25" customHeight="1">
      <c r="A63" s="20" t="s">
        <v>22</v>
      </c>
      <c r="B63" s="73" t="s">
        <v>74</v>
      </c>
      <c r="C63" s="50" t="s">
        <v>57</v>
      </c>
      <c r="D63" s="58">
        <v>6</v>
      </c>
      <c r="E63" s="35">
        <v>14.6</v>
      </c>
      <c r="F63" s="36">
        <v>1.2</v>
      </c>
      <c r="G63" s="34">
        <f t="shared" si="1"/>
        <v>8.21917808219178</v>
      </c>
      <c r="H63" s="36">
        <v>14.6</v>
      </c>
      <c r="I63" s="50" t="s">
        <v>62</v>
      </c>
      <c r="J63" s="50"/>
    </row>
    <row r="64" spans="1:10" ht="36" hidden="1">
      <c r="A64" s="20" t="s">
        <v>23</v>
      </c>
      <c r="B64" s="73" t="s">
        <v>134</v>
      </c>
      <c r="C64" s="50" t="s">
        <v>57</v>
      </c>
      <c r="D64" s="58">
        <v>10</v>
      </c>
      <c r="E64" s="35">
        <v>0</v>
      </c>
      <c r="F64" s="36"/>
      <c r="G64" s="34" t="e">
        <f t="shared" si="1"/>
        <v>#DIV/0!</v>
      </c>
      <c r="H64" s="36"/>
      <c r="I64" s="50" t="s">
        <v>62</v>
      </c>
      <c r="J64" s="50"/>
    </row>
    <row r="65" spans="1:13" ht="35.25" customHeight="1">
      <c r="A65" s="20"/>
      <c r="B65" s="74" t="s">
        <v>385</v>
      </c>
      <c r="C65" s="50" t="s">
        <v>57</v>
      </c>
      <c r="D65" s="58"/>
      <c r="E65" s="35">
        <v>47.7</v>
      </c>
      <c r="F65" s="36">
        <v>47.7</v>
      </c>
      <c r="G65" s="34">
        <f t="shared" si="1"/>
        <v>100</v>
      </c>
      <c r="H65" s="36">
        <v>16</v>
      </c>
      <c r="I65" s="50"/>
      <c r="J65" s="50"/>
      <c r="M65" s="32"/>
    </row>
    <row r="66" spans="1:10" ht="40.5" customHeight="1">
      <c r="A66" s="20"/>
      <c r="B66" s="74" t="s">
        <v>386</v>
      </c>
      <c r="C66" s="50" t="s">
        <v>57</v>
      </c>
      <c r="D66" s="58"/>
      <c r="E66" s="35">
        <v>182.9</v>
      </c>
      <c r="F66" s="36">
        <v>178.4</v>
      </c>
      <c r="G66" s="34">
        <f t="shared" si="1"/>
        <v>97.53963914707491</v>
      </c>
      <c r="H66" s="36">
        <v>15.2</v>
      </c>
      <c r="I66" s="50"/>
      <c r="J66" s="50"/>
    </row>
    <row r="67" spans="1:10" ht="33" customHeight="1">
      <c r="A67" s="20"/>
      <c r="B67" s="74" t="s">
        <v>376</v>
      </c>
      <c r="C67" s="50"/>
      <c r="D67" s="58"/>
      <c r="E67" s="35">
        <v>38.4</v>
      </c>
      <c r="F67" s="36">
        <v>38.4</v>
      </c>
      <c r="G67" s="34">
        <f t="shared" si="1"/>
        <v>100</v>
      </c>
      <c r="H67" s="36"/>
      <c r="I67" s="50"/>
      <c r="J67" s="50"/>
    </row>
    <row r="68" spans="1:10" ht="71.25" customHeight="1">
      <c r="A68" s="20" t="s">
        <v>188</v>
      </c>
      <c r="B68" s="74" t="s">
        <v>331</v>
      </c>
      <c r="C68" s="50" t="s">
        <v>57</v>
      </c>
      <c r="D68" s="58">
        <v>216.8</v>
      </c>
      <c r="E68" s="35">
        <v>189</v>
      </c>
      <c r="F68" s="36">
        <v>113.6</v>
      </c>
      <c r="G68" s="34">
        <f t="shared" si="1"/>
        <v>60.10582010582011</v>
      </c>
      <c r="H68" s="36">
        <v>206</v>
      </c>
      <c r="I68" s="50" t="s">
        <v>62</v>
      </c>
      <c r="J68" s="50"/>
    </row>
    <row r="69" spans="1:10" ht="34.5" customHeight="1">
      <c r="A69" s="20" t="s">
        <v>189</v>
      </c>
      <c r="B69" s="74" t="s">
        <v>329</v>
      </c>
      <c r="C69" s="75" t="s">
        <v>57</v>
      </c>
      <c r="D69" s="76"/>
      <c r="E69" s="37">
        <v>81</v>
      </c>
      <c r="F69" s="38">
        <v>78</v>
      </c>
      <c r="G69" s="34">
        <f t="shared" si="1"/>
        <v>96.29629629629629</v>
      </c>
      <c r="H69" s="38">
        <v>24.2</v>
      </c>
      <c r="I69" s="50" t="s">
        <v>62</v>
      </c>
      <c r="J69" s="77"/>
    </row>
    <row r="70" spans="1:10" ht="72">
      <c r="A70" s="20" t="s">
        <v>26</v>
      </c>
      <c r="B70" s="74" t="s">
        <v>381</v>
      </c>
      <c r="C70" s="75" t="s">
        <v>57</v>
      </c>
      <c r="D70" s="76"/>
      <c r="E70" s="37">
        <v>7</v>
      </c>
      <c r="F70" s="38">
        <v>7</v>
      </c>
      <c r="G70" s="34">
        <f t="shared" si="1"/>
        <v>100</v>
      </c>
      <c r="H70" s="38">
        <v>9.5</v>
      </c>
      <c r="I70" s="50" t="s">
        <v>62</v>
      </c>
      <c r="J70" s="77"/>
    </row>
    <row r="71" spans="1:10" ht="36">
      <c r="A71" s="20"/>
      <c r="B71" s="74" t="s">
        <v>377</v>
      </c>
      <c r="C71" s="50" t="s">
        <v>57</v>
      </c>
      <c r="D71" s="76"/>
      <c r="E71" s="37">
        <v>19.8</v>
      </c>
      <c r="F71" s="38">
        <v>19.8</v>
      </c>
      <c r="G71" s="34">
        <f t="shared" si="1"/>
        <v>100</v>
      </c>
      <c r="H71" s="38"/>
      <c r="I71" s="50"/>
      <c r="J71" s="77"/>
    </row>
    <row r="72" spans="1:10" ht="54">
      <c r="A72" s="20" t="s">
        <v>27</v>
      </c>
      <c r="B72" s="74" t="s">
        <v>330</v>
      </c>
      <c r="C72" s="75" t="s">
        <v>57</v>
      </c>
      <c r="D72" s="76"/>
      <c r="E72" s="37">
        <v>54</v>
      </c>
      <c r="F72" s="38">
        <v>54</v>
      </c>
      <c r="G72" s="34">
        <f t="shared" si="1"/>
        <v>100</v>
      </c>
      <c r="H72" s="38">
        <v>48</v>
      </c>
      <c r="I72" s="50" t="s">
        <v>62</v>
      </c>
      <c r="J72" s="77"/>
    </row>
    <row r="73" spans="1:10" ht="18">
      <c r="A73" s="20"/>
      <c r="B73" s="74" t="s">
        <v>382</v>
      </c>
      <c r="C73" s="75"/>
      <c r="D73" s="76"/>
      <c r="E73" s="37">
        <v>10</v>
      </c>
      <c r="F73" s="38">
        <v>10</v>
      </c>
      <c r="G73" s="34">
        <f t="shared" si="1"/>
        <v>100</v>
      </c>
      <c r="H73" s="38"/>
      <c r="I73" s="50"/>
      <c r="J73" s="77"/>
    </row>
    <row r="74" spans="1:10" s="40" customFormat="1" ht="20.25">
      <c r="A74" s="41" t="s">
        <v>190</v>
      </c>
      <c r="B74" s="78" t="s">
        <v>45</v>
      </c>
      <c r="C74" s="78"/>
      <c r="D74" s="79" t="e">
        <f>D56+#REF!+#REF!+D62+D63+D64+#REF!+D68+#REF!+#REF!</f>
        <v>#REF!</v>
      </c>
      <c r="E74" s="64">
        <f>SUM(E56:E73)</f>
        <v>1714.3000000000002</v>
      </c>
      <c r="F74" s="64">
        <f>SUM(F56:F73)</f>
        <v>1397</v>
      </c>
      <c r="G74" s="66">
        <f>F74/E74*100</f>
        <v>81.49098757510353</v>
      </c>
      <c r="H74" s="64">
        <f>SUM(H56:H73)</f>
        <v>1706.6999999999998</v>
      </c>
      <c r="I74" s="78"/>
      <c r="J74" s="78"/>
    </row>
    <row r="75" spans="1:10" s="40" customFormat="1" ht="18.75">
      <c r="A75" s="39" t="s">
        <v>191</v>
      </c>
      <c r="B75" s="68" t="s">
        <v>30</v>
      </c>
      <c r="C75" s="69"/>
      <c r="D75" s="78"/>
      <c r="E75" s="66"/>
      <c r="F75" s="66"/>
      <c r="G75" s="66"/>
      <c r="H75" s="71"/>
      <c r="I75" s="69"/>
      <c r="J75" s="69"/>
    </row>
    <row r="76" spans="1:10" ht="72">
      <c r="A76" s="20" t="s">
        <v>192</v>
      </c>
      <c r="B76" s="50" t="s">
        <v>366</v>
      </c>
      <c r="C76" s="50" t="s">
        <v>57</v>
      </c>
      <c r="D76" s="58">
        <v>50</v>
      </c>
      <c r="E76" s="36">
        <v>225.2</v>
      </c>
      <c r="F76" s="36">
        <v>53.2</v>
      </c>
      <c r="G76" s="36">
        <f aca="true" t="shared" si="2" ref="G76:G83">F76/E76*100</f>
        <v>23.623445825932507</v>
      </c>
      <c r="H76" s="36">
        <v>150</v>
      </c>
      <c r="I76" s="50" t="s">
        <v>62</v>
      </c>
      <c r="J76" s="50"/>
    </row>
    <row r="77" spans="1:10" ht="36">
      <c r="A77" s="20" t="s">
        <v>193</v>
      </c>
      <c r="B77" s="50" t="s">
        <v>127</v>
      </c>
      <c r="C77" s="50" t="s">
        <v>57</v>
      </c>
      <c r="D77" s="58"/>
      <c r="E77" s="36">
        <v>40</v>
      </c>
      <c r="F77" s="36">
        <v>5.4</v>
      </c>
      <c r="G77" s="36">
        <f t="shared" si="2"/>
        <v>13.5</v>
      </c>
      <c r="H77" s="36">
        <v>35.1</v>
      </c>
      <c r="I77" s="50"/>
      <c r="J77" s="50"/>
    </row>
    <row r="78" spans="1:10" ht="36">
      <c r="A78" s="20" t="s">
        <v>194</v>
      </c>
      <c r="B78" s="50" t="s">
        <v>124</v>
      </c>
      <c r="C78" s="50" t="s">
        <v>57</v>
      </c>
      <c r="D78" s="58"/>
      <c r="E78" s="36">
        <v>99</v>
      </c>
      <c r="F78" s="36">
        <v>99</v>
      </c>
      <c r="G78" s="36">
        <f t="shared" si="2"/>
        <v>100</v>
      </c>
      <c r="H78" s="36">
        <v>99</v>
      </c>
      <c r="I78" s="50"/>
      <c r="J78" s="50"/>
    </row>
    <row r="79" spans="1:10" ht="36" customHeight="1">
      <c r="A79" s="20" t="s">
        <v>195</v>
      </c>
      <c r="B79" s="73" t="s">
        <v>126</v>
      </c>
      <c r="C79" s="50" t="s">
        <v>57</v>
      </c>
      <c r="D79" s="58">
        <v>4.1</v>
      </c>
      <c r="E79" s="36">
        <v>15</v>
      </c>
      <c r="F79" s="36">
        <v>0.6</v>
      </c>
      <c r="G79" s="36">
        <f t="shared" si="2"/>
        <v>4</v>
      </c>
      <c r="H79" s="36">
        <v>10</v>
      </c>
      <c r="I79" s="50" t="s">
        <v>62</v>
      </c>
      <c r="J79" s="50"/>
    </row>
    <row r="80" spans="1:10" ht="36">
      <c r="A80" s="20" t="s">
        <v>196</v>
      </c>
      <c r="B80" s="73" t="s">
        <v>125</v>
      </c>
      <c r="C80" s="50" t="s">
        <v>57</v>
      </c>
      <c r="D80" s="58">
        <v>70</v>
      </c>
      <c r="E80" s="36">
        <v>33.3</v>
      </c>
      <c r="F80" s="36">
        <v>24.7</v>
      </c>
      <c r="G80" s="36">
        <f t="shared" si="2"/>
        <v>74.17417417417418</v>
      </c>
      <c r="H80" s="36">
        <v>76.7</v>
      </c>
      <c r="I80" s="50" t="s">
        <v>62</v>
      </c>
      <c r="J80" s="50"/>
    </row>
    <row r="81" spans="1:10" ht="36">
      <c r="A81" s="20" t="s">
        <v>197</v>
      </c>
      <c r="B81" s="73" t="s">
        <v>387</v>
      </c>
      <c r="C81" s="50" t="s">
        <v>57</v>
      </c>
      <c r="D81" s="58">
        <v>450</v>
      </c>
      <c r="E81" s="36">
        <v>15.5</v>
      </c>
      <c r="F81" s="36">
        <v>15.5</v>
      </c>
      <c r="G81" s="36">
        <f t="shared" si="2"/>
        <v>100</v>
      </c>
      <c r="H81" s="36">
        <v>8.8</v>
      </c>
      <c r="I81" s="50" t="s">
        <v>62</v>
      </c>
      <c r="J81" s="50"/>
    </row>
    <row r="82" spans="1:10" ht="74.25" customHeight="1">
      <c r="A82" s="20" t="s">
        <v>198</v>
      </c>
      <c r="B82" s="73" t="s">
        <v>367</v>
      </c>
      <c r="C82" s="50" t="s">
        <v>57</v>
      </c>
      <c r="D82" s="58"/>
      <c r="E82" s="36">
        <v>80</v>
      </c>
      <c r="F82" s="36">
        <v>36.2</v>
      </c>
      <c r="G82" s="36">
        <f t="shared" si="2"/>
        <v>45.25</v>
      </c>
      <c r="H82" s="36">
        <v>121.2</v>
      </c>
      <c r="I82" s="50"/>
      <c r="J82" s="50"/>
    </row>
    <row r="83" spans="1:10" s="42" customFormat="1" ht="36.75" customHeight="1">
      <c r="A83" s="39" t="s">
        <v>199</v>
      </c>
      <c r="B83" s="78" t="s">
        <v>45</v>
      </c>
      <c r="C83" s="78" t="s">
        <v>57</v>
      </c>
      <c r="D83" s="79" t="e">
        <f>D76+#REF!+D79+D80+D81</f>
        <v>#REF!</v>
      </c>
      <c r="E83" s="64">
        <f>SUM(E76:E82)</f>
        <v>508</v>
      </c>
      <c r="F83" s="64">
        <f>SUM(F76:F82)</f>
        <v>234.59999999999997</v>
      </c>
      <c r="G83" s="66">
        <f t="shared" si="2"/>
        <v>46.18110236220472</v>
      </c>
      <c r="H83" s="64">
        <f>SUM(H76:H82)</f>
        <v>500.8</v>
      </c>
      <c r="I83" s="78"/>
      <c r="J83" s="78"/>
    </row>
    <row r="84" spans="1:10" s="43" customFormat="1" ht="37.5">
      <c r="A84" s="39" t="s">
        <v>200</v>
      </c>
      <c r="B84" s="68" t="s">
        <v>31</v>
      </c>
      <c r="C84" s="68"/>
      <c r="D84" s="68"/>
      <c r="E84" s="80"/>
      <c r="F84" s="66"/>
      <c r="G84" s="66"/>
      <c r="H84" s="66"/>
      <c r="I84" s="68"/>
      <c r="J84" s="68"/>
    </row>
    <row r="85" spans="1:10" s="6" customFormat="1" ht="54">
      <c r="A85" s="20" t="s">
        <v>201</v>
      </c>
      <c r="B85" s="69" t="s">
        <v>345</v>
      </c>
      <c r="C85" s="50" t="s">
        <v>57</v>
      </c>
      <c r="D85" s="81">
        <v>230</v>
      </c>
      <c r="E85" s="34">
        <v>190.8</v>
      </c>
      <c r="F85" s="34">
        <v>1.4</v>
      </c>
      <c r="G85" s="36">
        <f>F85/E85*100</f>
        <v>0.7337526205450733</v>
      </c>
      <c r="H85" s="34">
        <v>200</v>
      </c>
      <c r="I85" s="69"/>
      <c r="J85" s="69"/>
    </row>
    <row r="86" spans="1:10" ht="36" hidden="1">
      <c r="A86" s="20" t="s">
        <v>202</v>
      </c>
      <c r="B86" s="73" t="s">
        <v>129</v>
      </c>
      <c r="C86" s="50" t="s">
        <v>57</v>
      </c>
      <c r="D86" s="58"/>
      <c r="E86" s="36"/>
      <c r="F86" s="36"/>
      <c r="G86" s="36" t="e">
        <f aca="true" t="shared" si="3" ref="G86:G101">F86/E86*100</f>
        <v>#DIV/0!</v>
      </c>
      <c r="H86" s="36"/>
      <c r="I86" s="50" t="s">
        <v>62</v>
      </c>
      <c r="J86" s="50"/>
    </row>
    <row r="87" spans="1:10" ht="36" hidden="1">
      <c r="A87" s="20" t="s">
        <v>203</v>
      </c>
      <c r="B87" s="73" t="s">
        <v>112</v>
      </c>
      <c r="C87" s="50" t="s">
        <v>57</v>
      </c>
      <c r="D87" s="58"/>
      <c r="E87" s="36"/>
      <c r="F87" s="36"/>
      <c r="G87" s="36" t="e">
        <f t="shared" si="3"/>
        <v>#DIV/0!</v>
      </c>
      <c r="H87" s="36"/>
      <c r="I87" s="50" t="s">
        <v>62</v>
      </c>
      <c r="J87" s="50"/>
    </row>
    <row r="88" spans="1:10" ht="36" hidden="1">
      <c r="A88" s="20" t="s">
        <v>204</v>
      </c>
      <c r="B88" s="73" t="s">
        <v>76</v>
      </c>
      <c r="C88" s="50" t="s">
        <v>57</v>
      </c>
      <c r="D88" s="58"/>
      <c r="E88" s="36"/>
      <c r="F88" s="36"/>
      <c r="G88" s="36" t="e">
        <f t="shared" si="3"/>
        <v>#DIV/0!</v>
      </c>
      <c r="H88" s="36"/>
      <c r="I88" s="50" t="s">
        <v>62</v>
      </c>
      <c r="J88" s="50"/>
    </row>
    <row r="89" spans="1:10" ht="36" hidden="1">
      <c r="A89" s="20" t="s">
        <v>205</v>
      </c>
      <c r="B89" s="73" t="s">
        <v>131</v>
      </c>
      <c r="C89" s="50" t="s">
        <v>57</v>
      </c>
      <c r="D89" s="58"/>
      <c r="E89" s="36"/>
      <c r="F89" s="36"/>
      <c r="G89" s="36"/>
      <c r="H89" s="36"/>
      <c r="I89" s="50"/>
      <c r="J89" s="50"/>
    </row>
    <row r="90" spans="1:10" ht="36" hidden="1">
      <c r="A90" s="20" t="s">
        <v>206</v>
      </c>
      <c r="B90" s="73" t="s">
        <v>111</v>
      </c>
      <c r="C90" s="50" t="s">
        <v>57</v>
      </c>
      <c r="D90" s="58"/>
      <c r="E90" s="36"/>
      <c r="F90" s="36"/>
      <c r="G90" s="36" t="e">
        <f t="shared" si="3"/>
        <v>#DIV/0!</v>
      </c>
      <c r="H90" s="36"/>
      <c r="I90" s="50" t="s">
        <v>62</v>
      </c>
      <c r="J90" s="50"/>
    </row>
    <row r="91" spans="1:10" ht="36" hidden="1">
      <c r="A91" s="20" t="s">
        <v>207</v>
      </c>
      <c r="B91" s="73" t="s">
        <v>130</v>
      </c>
      <c r="C91" s="50" t="s">
        <v>57</v>
      </c>
      <c r="D91" s="58"/>
      <c r="E91" s="36"/>
      <c r="F91" s="36"/>
      <c r="G91" s="36" t="e">
        <f t="shared" si="3"/>
        <v>#DIV/0!</v>
      </c>
      <c r="H91" s="36"/>
      <c r="I91" s="50" t="s">
        <v>62</v>
      </c>
      <c r="J91" s="50"/>
    </row>
    <row r="92" spans="1:10" ht="36" hidden="1">
      <c r="A92" s="20" t="s">
        <v>208</v>
      </c>
      <c r="B92" s="73" t="s">
        <v>113</v>
      </c>
      <c r="C92" s="50" t="s">
        <v>57</v>
      </c>
      <c r="D92" s="58"/>
      <c r="E92" s="36"/>
      <c r="F92" s="36"/>
      <c r="G92" s="36" t="e">
        <f t="shared" si="3"/>
        <v>#DIV/0!</v>
      </c>
      <c r="H92" s="36"/>
      <c r="I92" s="50" t="s">
        <v>62</v>
      </c>
      <c r="J92" s="50"/>
    </row>
    <row r="93" spans="1:10" ht="13.5" customHeight="1" hidden="1">
      <c r="A93" s="20" t="s">
        <v>209</v>
      </c>
      <c r="B93" s="73" t="s">
        <v>114</v>
      </c>
      <c r="C93" s="50" t="s">
        <v>57</v>
      </c>
      <c r="D93" s="58"/>
      <c r="E93" s="36"/>
      <c r="F93" s="36"/>
      <c r="G93" s="36" t="e">
        <f t="shared" si="3"/>
        <v>#DIV/0!</v>
      </c>
      <c r="H93" s="36"/>
      <c r="I93" s="50" t="s">
        <v>62</v>
      </c>
      <c r="J93" s="50"/>
    </row>
    <row r="94" spans="1:10" ht="35.25" customHeight="1">
      <c r="A94" s="20"/>
      <c r="B94" s="73" t="s">
        <v>368</v>
      </c>
      <c r="C94" s="50" t="s">
        <v>57</v>
      </c>
      <c r="D94" s="58"/>
      <c r="E94" s="36">
        <v>50.5</v>
      </c>
      <c r="F94" s="36">
        <v>15.8</v>
      </c>
      <c r="G94" s="36">
        <f t="shared" si="3"/>
        <v>31.287128712871286</v>
      </c>
      <c r="H94" s="36">
        <v>150</v>
      </c>
      <c r="I94" s="50"/>
      <c r="J94" s="50"/>
    </row>
    <row r="95" spans="1:10" ht="13.5" customHeight="1" hidden="1">
      <c r="A95" s="20" t="s">
        <v>210</v>
      </c>
      <c r="B95" s="50"/>
      <c r="C95" s="50" t="s">
        <v>57</v>
      </c>
      <c r="D95" s="58"/>
      <c r="E95" s="36"/>
      <c r="F95" s="36"/>
      <c r="G95" s="36" t="e">
        <f t="shared" si="3"/>
        <v>#DIV/0!</v>
      </c>
      <c r="H95" s="36"/>
      <c r="I95" s="50"/>
      <c r="J95" s="50"/>
    </row>
    <row r="96" spans="1:10" ht="33.75" customHeight="1">
      <c r="A96" s="20"/>
      <c r="B96" s="50" t="s">
        <v>369</v>
      </c>
      <c r="C96" s="50"/>
      <c r="D96" s="58"/>
      <c r="E96" s="36">
        <v>46.5</v>
      </c>
      <c r="F96" s="36">
        <v>46.5</v>
      </c>
      <c r="G96" s="36">
        <f t="shared" si="3"/>
        <v>100</v>
      </c>
      <c r="H96" s="36"/>
      <c r="I96" s="50"/>
      <c r="J96" s="50"/>
    </row>
    <row r="97" spans="1:10" ht="54" customHeight="1">
      <c r="A97" s="20"/>
      <c r="B97" s="50" t="s">
        <v>370</v>
      </c>
      <c r="C97" s="50"/>
      <c r="D97" s="58"/>
      <c r="E97" s="36">
        <v>53</v>
      </c>
      <c r="F97" s="36">
        <v>53</v>
      </c>
      <c r="G97" s="36">
        <f t="shared" si="3"/>
        <v>100</v>
      </c>
      <c r="H97" s="36"/>
      <c r="I97" s="50"/>
      <c r="J97" s="50"/>
    </row>
    <row r="98" spans="1:10" ht="40.5" customHeight="1">
      <c r="A98" s="20" t="s">
        <v>211</v>
      </c>
      <c r="B98" s="73" t="s">
        <v>132</v>
      </c>
      <c r="C98" s="50" t="s">
        <v>57</v>
      </c>
      <c r="D98" s="58">
        <v>10</v>
      </c>
      <c r="E98" s="36">
        <v>11.6</v>
      </c>
      <c r="F98" s="36">
        <v>6.2</v>
      </c>
      <c r="G98" s="36">
        <f t="shared" si="3"/>
        <v>53.448275862068975</v>
      </c>
      <c r="H98" s="36">
        <v>6</v>
      </c>
      <c r="I98" s="50" t="s">
        <v>62</v>
      </c>
      <c r="J98" s="50"/>
    </row>
    <row r="99" spans="1:10" ht="39" customHeight="1">
      <c r="A99" s="20" t="s">
        <v>212</v>
      </c>
      <c r="B99" s="73" t="s">
        <v>75</v>
      </c>
      <c r="C99" s="50" t="s">
        <v>57</v>
      </c>
      <c r="D99" s="58">
        <v>260</v>
      </c>
      <c r="E99" s="36">
        <v>250</v>
      </c>
      <c r="F99" s="36">
        <v>70.4</v>
      </c>
      <c r="G99" s="36">
        <f t="shared" si="3"/>
        <v>28.16</v>
      </c>
      <c r="H99" s="36">
        <v>228</v>
      </c>
      <c r="I99" s="50" t="s">
        <v>62</v>
      </c>
      <c r="J99" s="50"/>
    </row>
    <row r="100" spans="1:10" ht="37.5" customHeight="1">
      <c r="A100" s="20"/>
      <c r="B100" s="73" t="s">
        <v>388</v>
      </c>
      <c r="C100" s="50"/>
      <c r="D100" s="58"/>
      <c r="E100" s="36"/>
      <c r="F100" s="36">
        <v>3.6</v>
      </c>
      <c r="G100" s="36"/>
      <c r="H100" s="36"/>
      <c r="I100" s="50"/>
      <c r="J100" s="50"/>
    </row>
    <row r="101" spans="1:10" ht="36">
      <c r="A101" s="20" t="s">
        <v>213</v>
      </c>
      <c r="B101" s="82" t="s">
        <v>32</v>
      </c>
      <c r="C101" s="50" t="s">
        <v>57</v>
      </c>
      <c r="D101" s="58">
        <v>1505.2</v>
      </c>
      <c r="E101" s="36">
        <v>2174.7</v>
      </c>
      <c r="F101" s="36">
        <v>694.8</v>
      </c>
      <c r="G101" s="36">
        <f t="shared" si="3"/>
        <v>31.949234377155474</v>
      </c>
      <c r="H101" s="36">
        <v>2050</v>
      </c>
      <c r="I101" s="50" t="s">
        <v>63</v>
      </c>
      <c r="J101" s="50"/>
    </row>
    <row r="102" spans="1:10" s="42" customFormat="1" ht="17.25" customHeight="1">
      <c r="A102" s="39" t="s">
        <v>334</v>
      </c>
      <c r="B102" s="78" t="s">
        <v>45</v>
      </c>
      <c r="C102" s="69" t="s">
        <v>57</v>
      </c>
      <c r="D102" s="79">
        <f>D85+D98+D99+D101</f>
        <v>2005.2</v>
      </c>
      <c r="E102" s="64">
        <f>SUM(E85:E101)-E95</f>
        <v>2777.1</v>
      </c>
      <c r="F102" s="64">
        <f>SUM(F85:F101)</f>
        <v>891.6999999999999</v>
      </c>
      <c r="G102" s="66">
        <f>F102/E102*100</f>
        <v>32.10903460444348</v>
      </c>
      <c r="H102" s="64">
        <f>SUM(H85:H101)</f>
        <v>2634</v>
      </c>
      <c r="I102" s="78"/>
      <c r="J102" s="78"/>
    </row>
    <row r="103" spans="1:10" s="42" customFormat="1" ht="18.75" customHeight="1">
      <c r="A103" s="39" t="s">
        <v>214</v>
      </c>
      <c r="B103" s="78"/>
      <c r="C103" s="69" t="s">
        <v>95</v>
      </c>
      <c r="D103" s="79">
        <f>D95</f>
        <v>0</v>
      </c>
      <c r="E103" s="64">
        <f>E95</f>
        <v>0</v>
      </c>
      <c r="F103" s="64">
        <f>F95</f>
        <v>0</v>
      </c>
      <c r="G103" s="66">
        <v>0</v>
      </c>
      <c r="H103" s="67"/>
      <c r="I103" s="78"/>
      <c r="J103" s="78"/>
    </row>
    <row r="104" spans="1:10" s="18" customFormat="1" ht="25.5" customHeight="1">
      <c r="A104" s="20" t="s">
        <v>215</v>
      </c>
      <c r="B104" s="78" t="s">
        <v>45</v>
      </c>
      <c r="C104" s="69"/>
      <c r="D104" s="79">
        <f>D102+D103</f>
        <v>2005.2</v>
      </c>
      <c r="E104" s="64">
        <f>E102+E103</f>
        <v>2777.1</v>
      </c>
      <c r="F104" s="64">
        <f>F102+F103</f>
        <v>891.6999999999999</v>
      </c>
      <c r="G104" s="66">
        <f>F104/E104*100</f>
        <v>32.10903460444348</v>
      </c>
      <c r="H104" s="67"/>
      <c r="I104" s="78"/>
      <c r="J104" s="78"/>
    </row>
    <row r="105" spans="1:10" s="33" customFormat="1" ht="56.25">
      <c r="A105" s="20" t="s">
        <v>216</v>
      </c>
      <c r="B105" s="83" t="s">
        <v>128</v>
      </c>
      <c r="C105" s="83" t="s">
        <v>57</v>
      </c>
      <c r="D105" s="84" t="s">
        <v>103</v>
      </c>
      <c r="E105" s="85">
        <v>220</v>
      </c>
      <c r="F105" s="85">
        <v>99.4</v>
      </c>
      <c r="G105" s="85">
        <f>F105/E105*100</f>
        <v>45.18181818181819</v>
      </c>
      <c r="H105" s="86" t="s">
        <v>61</v>
      </c>
      <c r="I105" s="83" t="s">
        <v>349</v>
      </c>
      <c r="J105" s="87"/>
    </row>
    <row r="106" spans="1:10" s="33" customFormat="1" ht="37.5" customHeight="1">
      <c r="A106" s="20" t="s">
        <v>217</v>
      </c>
      <c r="B106" s="83" t="s">
        <v>328</v>
      </c>
      <c r="C106" s="83" t="s">
        <v>57</v>
      </c>
      <c r="D106" s="84"/>
      <c r="E106" s="85">
        <v>17</v>
      </c>
      <c r="F106" s="85">
        <v>0</v>
      </c>
      <c r="G106" s="85">
        <f>F106/E106*100</f>
        <v>0</v>
      </c>
      <c r="H106" s="86"/>
      <c r="I106" s="83"/>
      <c r="J106" s="87"/>
    </row>
    <row r="107" spans="1:10" s="33" customFormat="1" ht="30" customHeight="1">
      <c r="A107" s="20"/>
      <c r="B107" s="78" t="s">
        <v>45</v>
      </c>
      <c r="C107" s="83"/>
      <c r="D107" s="84"/>
      <c r="E107" s="85">
        <f>E105+E106</f>
        <v>237</v>
      </c>
      <c r="F107" s="85">
        <f>F105+F106</f>
        <v>99.4</v>
      </c>
      <c r="G107" s="85">
        <f aca="true" t="shared" si="4" ref="G107:G119">F107/E107*100</f>
        <v>41.9409282700422</v>
      </c>
      <c r="H107" s="86"/>
      <c r="I107" s="83"/>
      <c r="J107" s="87"/>
    </row>
    <row r="108" spans="1:10" s="33" customFormat="1" ht="30" customHeight="1">
      <c r="A108" s="20"/>
      <c r="B108" s="88" t="s">
        <v>354</v>
      </c>
      <c r="C108" s="83"/>
      <c r="D108" s="84"/>
      <c r="E108" s="85"/>
      <c r="F108" s="85"/>
      <c r="G108" s="85"/>
      <c r="H108" s="86"/>
      <c r="I108" s="83"/>
      <c r="J108" s="87"/>
    </row>
    <row r="109" spans="1:10" s="33" customFormat="1" ht="35.25" customHeight="1">
      <c r="A109" s="20"/>
      <c r="B109" s="83" t="s">
        <v>346</v>
      </c>
      <c r="C109" s="83" t="s">
        <v>57</v>
      </c>
      <c r="D109" s="83" t="s">
        <v>57</v>
      </c>
      <c r="E109" s="85">
        <v>110.8</v>
      </c>
      <c r="F109" s="85">
        <v>0</v>
      </c>
      <c r="G109" s="85">
        <f t="shared" si="4"/>
        <v>0</v>
      </c>
      <c r="H109" s="86"/>
      <c r="I109" s="83"/>
      <c r="J109" s="87"/>
    </row>
    <row r="110" spans="1:10" s="33" customFormat="1" ht="44.25" customHeight="1">
      <c r="A110" s="20"/>
      <c r="B110" s="83" t="s">
        <v>355</v>
      </c>
      <c r="C110" s="83" t="s">
        <v>57</v>
      </c>
      <c r="D110" s="83"/>
      <c r="E110" s="85">
        <v>38.8</v>
      </c>
      <c r="F110" s="85">
        <v>38.806</v>
      </c>
      <c r="G110" s="85">
        <f t="shared" si="4"/>
        <v>100.01546391752578</v>
      </c>
      <c r="H110" s="86"/>
      <c r="I110" s="83"/>
      <c r="J110" s="87"/>
    </row>
    <row r="111" spans="1:10" s="33" customFormat="1" ht="39.75" customHeight="1">
      <c r="A111" s="20"/>
      <c r="B111" s="83" t="s">
        <v>356</v>
      </c>
      <c r="C111" s="83" t="s">
        <v>57</v>
      </c>
      <c r="D111" s="83"/>
      <c r="E111" s="85">
        <v>99.2</v>
      </c>
      <c r="F111" s="85">
        <v>99.2</v>
      </c>
      <c r="G111" s="85">
        <f t="shared" si="4"/>
        <v>100</v>
      </c>
      <c r="H111" s="86"/>
      <c r="I111" s="83"/>
      <c r="J111" s="87"/>
    </row>
    <row r="112" spans="1:10" s="33" customFormat="1" ht="21.75" customHeight="1">
      <c r="A112" s="20"/>
      <c r="B112" s="83" t="s">
        <v>357</v>
      </c>
      <c r="C112" s="83" t="s">
        <v>57</v>
      </c>
      <c r="D112" s="83"/>
      <c r="E112" s="85">
        <v>99.9</v>
      </c>
      <c r="F112" s="85">
        <v>99.9</v>
      </c>
      <c r="G112" s="85">
        <f t="shared" si="4"/>
        <v>100</v>
      </c>
      <c r="H112" s="86"/>
      <c r="I112" s="83"/>
      <c r="J112" s="87"/>
    </row>
    <row r="113" spans="1:10" s="33" customFormat="1" ht="58.5" customHeight="1">
      <c r="A113" s="20"/>
      <c r="B113" s="83" t="s">
        <v>347</v>
      </c>
      <c r="C113" s="83" t="s">
        <v>57</v>
      </c>
      <c r="D113" s="83" t="s">
        <v>57</v>
      </c>
      <c r="E113" s="85">
        <v>12.3</v>
      </c>
      <c r="F113" s="85">
        <v>0</v>
      </c>
      <c r="G113" s="85">
        <f t="shared" si="4"/>
        <v>0</v>
      </c>
      <c r="H113" s="86"/>
      <c r="I113" s="83"/>
      <c r="J113" s="87"/>
    </row>
    <row r="114" spans="1:10" s="33" customFormat="1" ht="21" customHeight="1">
      <c r="A114" s="20"/>
      <c r="B114" s="83" t="s">
        <v>371</v>
      </c>
      <c r="C114" s="83"/>
      <c r="D114" s="83"/>
      <c r="E114" s="85">
        <v>22.5</v>
      </c>
      <c r="F114" s="85">
        <v>22.5</v>
      </c>
      <c r="G114" s="85">
        <f t="shared" si="4"/>
        <v>100</v>
      </c>
      <c r="H114" s="86"/>
      <c r="I114" s="83"/>
      <c r="J114" s="87"/>
    </row>
    <row r="115" spans="1:10" s="33" customFormat="1" ht="38.25" customHeight="1">
      <c r="A115" s="20"/>
      <c r="B115" s="83" t="s">
        <v>348</v>
      </c>
      <c r="C115" s="83" t="s">
        <v>57</v>
      </c>
      <c r="D115" s="84"/>
      <c r="E115" s="85">
        <v>47.2</v>
      </c>
      <c r="F115" s="85">
        <v>31.7</v>
      </c>
      <c r="G115" s="85">
        <f t="shared" si="4"/>
        <v>67.16101694915254</v>
      </c>
      <c r="H115" s="86"/>
      <c r="I115" s="83"/>
      <c r="J115" s="87"/>
    </row>
    <row r="116" spans="1:10" s="33" customFormat="1" ht="35.25" customHeight="1">
      <c r="A116" s="20"/>
      <c r="B116" s="83" t="s">
        <v>360</v>
      </c>
      <c r="C116" s="83" t="s">
        <v>95</v>
      </c>
      <c r="D116" s="84"/>
      <c r="E116" s="85">
        <v>1104.7</v>
      </c>
      <c r="F116" s="85">
        <v>0</v>
      </c>
      <c r="G116" s="85">
        <f t="shared" si="4"/>
        <v>0</v>
      </c>
      <c r="H116" s="86"/>
      <c r="I116" s="83"/>
      <c r="J116" s="87"/>
    </row>
    <row r="117" spans="1:10" s="33" customFormat="1" ht="38.25" customHeight="1">
      <c r="A117" s="20"/>
      <c r="B117" s="83" t="s">
        <v>389</v>
      </c>
      <c r="C117" s="83" t="s">
        <v>57</v>
      </c>
      <c r="D117" s="84"/>
      <c r="E117" s="85">
        <v>200.8</v>
      </c>
      <c r="F117" s="85">
        <v>0</v>
      </c>
      <c r="G117" s="85">
        <f t="shared" si="4"/>
        <v>0</v>
      </c>
      <c r="H117" s="86"/>
      <c r="I117" s="83"/>
      <c r="J117" s="87"/>
    </row>
    <row r="118" spans="1:10" s="33" customFormat="1" ht="30" customHeight="1">
      <c r="A118" s="20"/>
      <c r="B118" s="78" t="s">
        <v>45</v>
      </c>
      <c r="C118" s="88"/>
      <c r="D118" s="84"/>
      <c r="E118" s="89">
        <f>SUM(E109:E117)</f>
        <v>1736.2</v>
      </c>
      <c r="F118" s="89">
        <f>SUM(F109:F117)</f>
        <v>292.106</v>
      </c>
      <c r="G118" s="85">
        <f t="shared" si="4"/>
        <v>16.824444188457548</v>
      </c>
      <c r="H118" s="86"/>
      <c r="I118" s="83"/>
      <c r="J118" s="87"/>
    </row>
    <row r="119" spans="1:10" s="33" customFormat="1" ht="44.25" customHeight="1">
      <c r="A119" s="20"/>
      <c r="B119" s="90" t="s">
        <v>378</v>
      </c>
      <c r="C119" s="83" t="s">
        <v>95</v>
      </c>
      <c r="D119" s="84"/>
      <c r="E119" s="89">
        <v>1015</v>
      </c>
      <c r="F119" s="89">
        <v>0</v>
      </c>
      <c r="G119" s="85">
        <f t="shared" si="4"/>
        <v>0</v>
      </c>
      <c r="H119" s="86"/>
      <c r="I119" s="83"/>
      <c r="J119" s="87"/>
    </row>
    <row r="120" spans="1:10" s="33" customFormat="1" ht="45" customHeight="1">
      <c r="A120" s="20"/>
      <c r="B120" s="90" t="s">
        <v>390</v>
      </c>
      <c r="C120" s="83" t="s">
        <v>57</v>
      </c>
      <c r="D120" s="84"/>
      <c r="E120" s="85">
        <v>435</v>
      </c>
      <c r="F120" s="85">
        <v>0</v>
      </c>
      <c r="G120" s="85">
        <f>F120/E120*100</f>
        <v>0</v>
      </c>
      <c r="H120" s="86"/>
      <c r="I120" s="83"/>
      <c r="J120" s="87"/>
    </row>
    <row r="121" spans="1:10" s="33" customFormat="1" ht="30" customHeight="1">
      <c r="A121" s="20"/>
      <c r="B121" s="90"/>
      <c r="C121" s="83" t="s">
        <v>379</v>
      </c>
      <c r="D121" s="84"/>
      <c r="E121" s="85">
        <f>E119+E120</f>
        <v>1450</v>
      </c>
      <c r="F121" s="85">
        <f>F119+F120</f>
        <v>0</v>
      </c>
      <c r="G121" s="85">
        <f>F121/E121*100</f>
        <v>0</v>
      </c>
      <c r="H121" s="86"/>
      <c r="I121" s="83"/>
      <c r="J121" s="87"/>
    </row>
    <row r="122" spans="1:10" s="40" customFormat="1" ht="38.25">
      <c r="A122" s="39" t="s">
        <v>218</v>
      </c>
      <c r="B122" s="91" t="s">
        <v>146</v>
      </c>
      <c r="C122" s="92" t="s">
        <v>57</v>
      </c>
      <c r="D122" s="93"/>
      <c r="E122" s="94">
        <f>E118+E107+E104+E83+E74+E54+E120+E15+E16</f>
        <v>17047.449</v>
      </c>
      <c r="F122" s="94">
        <f>F118+F107+F104+F83+F74+F54+F120+F15+F16</f>
        <v>3374.6549999999997</v>
      </c>
      <c r="G122" s="94">
        <f>F122/E122*100</f>
        <v>19.795659749444035</v>
      </c>
      <c r="H122" s="95"/>
      <c r="I122" s="96"/>
      <c r="J122" s="69"/>
    </row>
    <row r="123" spans="1:10" s="33" customFormat="1" ht="18.75" hidden="1">
      <c r="A123" s="20" t="s">
        <v>335</v>
      </c>
      <c r="B123" s="97"/>
      <c r="C123" s="87"/>
      <c r="D123" s="98"/>
      <c r="E123" s="35"/>
      <c r="F123" s="35"/>
      <c r="G123" s="35"/>
      <c r="H123" s="99"/>
      <c r="I123" s="87"/>
      <c r="J123" s="87"/>
    </row>
    <row r="124" spans="1:10" s="4" customFormat="1" ht="18.75" hidden="1">
      <c r="A124" s="20" t="s">
        <v>336</v>
      </c>
      <c r="B124" s="100"/>
      <c r="C124" s="101"/>
      <c r="D124" s="102"/>
      <c r="E124" s="103"/>
      <c r="F124" s="103"/>
      <c r="G124" s="103"/>
      <c r="H124" s="103"/>
      <c r="I124" s="101"/>
      <c r="J124" s="101"/>
    </row>
    <row r="125" spans="1:10" s="11" customFormat="1" ht="36" hidden="1">
      <c r="A125" s="20" t="s">
        <v>337</v>
      </c>
      <c r="B125" s="104"/>
      <c r="C125" s="105" t="s">
        <v>65</v>
      </c>
      <c r="D125" s="106">
        <v>11.8</v>
      </c>
      <c r="E125" s="107"/>
      <c r="F125" s="107"/>
      <c r="G125" s="107" t="e">
        <f>F125/E125*100</f>
        <v>#DIV/0!</v>
      </c>
      <c r="H125" s="107" t="s">
        <v>60</v>
      </c>
      <c r="I125" s="105" t="s">
        <v>59</v>
      </c>
      <c r="J125" s="105"/>
    </row>
    <row r="126" spans="1:10" s="4" customFormat="1" ht="18" hidden="1">
      <c r="A126" s="20" t="s">
        <v>219</v>
      </c>
      <c r="B126" s="102" t="s">
        <v>33</v>
      </c>
      <c r="C126" s="101"/>
      <c r="D126" s="101"/>
      <c r="E126" s="108"/>
      <c r="F126" s="109"/>
      <c r="G126" s="109"/>
      <c r="H126" s="108"/>
      <c r="I126" s="101"/>
      <c r="J126" s="101"/>
    </row>
    <row r="127" spans="1:10" ht="13.5" customHeight="1" hidden="1">
      <c r="A127" s="20" t="s">
        <v>220</v>
      </c>
      <c r="B127" s="73" t="s">
        <v>136</v>
      </c>
      <c r="C127" s="73" t="s">
        <v>65</v>
      </c>
      <c r="D127" s="110" t="s">
        <v>101</v>
      </c>
      <c r="E127" s="109"/>
      <c r="F127" s="109"/>
      <c r="G127" s="109" t="e">
        <f aca="true" t="shared" si="5" ref="G127:G132">F127/E127*100</f>
        <v>#DIV/0!</v>
      </c>
      <c r="H127" s="111" t="s">
        <v>60</v>
      </c>
      <c r="I127" s="50" t="s">
        <v>44</v>
      </c>
      <c r="J127" s="50"/>
    </row>
    <row r="128" spans="1:10" ht="13.5" customHeight="1" hidden="1">
      <c r="A128" s="20" t="s">
        <v>221</v>
      </c>
      <c r="B128" s="73" t="s">
        <v>109</v>
      </c>
      <c r="C128" s="73" t="s">
        <v>110</v>
      </c>
      <c r="D128" s="110"/>
      <c r="E128" s="110"/>
      <c r="F128" s="110"/>
      <c r="G128" s="109" t="e">
        <f t="shared" si="5"/>
        <v>#DIV/0!</v>
      </c>
      <c r="H128" s="111"/>
      <c r="I128" s="50"/>
      <c r="J128" s="50"/>
    </row>
    <row r="129" spans="1:10" ht="13.5" customHeight="1" hidden="1">
      <c r="A129" s="20" t="s">
        <v>222</v>
      </c>
      <c r="B129" s="73" t="s">
        <v>109</v>
      </c>
      <c r="C129" s="73" t="s">
        <v>43</v>
      </c>
      <c r="D129" s="110"/>
      <c r="E129" s="110"/>
      <c r="F129" s="110"/>
      <c r="G129" s="109" t="e">
        <f t="shared" si="5"/>
        <v>#DIV/0!</v>
      </c>
      <c r="H129" s="111"/>
      <c r="I129" s="50"/>
      <c r="J129" s="50"/>
    </row>
    <row r="130" spans="1:10" ht="13.5" customHeight="1" hidden="1">
      <c r="A130" s="20" t="s">
        <v>223</v>
      </c>
      <c r="B130" s="73" t="s">
        <v>137</v>
      </c>
      <c r="C130" s="73" t="s">
        <v>43</v>
      </c>
      <c r="D130" s="110" t="s">
        <v>102</v>
      </c>
      <c r="E130" s="110"/>
      <c r="F130" s="109"/>
      <c r="G130" s="109" t="e">
        <f t="shared" si="5"/>
        <v>#DIV/0!</v>
      </c>
      <c r="H130" s="111" t="s">
        <v>60</v>
      </c>
      <c r="I130" s="50" t="s">
        <v>44</v>
      </c>
      <c r="J130" s="50"/>
    </row>
    <row r="131" spans="1:10" s="9" customFormat="1" ht="13.5" customHeight="1" hidden="1">
      <c r="A131" s="20" t="s">
        <v>224</v>
      </c>
      <c r="B131" s="112" t="s">
        <v>45</v>
      </c>
      <c r="C131" s="112" t="s">
        <v>64</v>
      </c>
      <c r="D131" s="113" t="str">
        <f>D127</f>
        <v>9169.1</v>
      </c>
      <c r="E131" s="113">
        <f>E127</f>
        <v>0</v>
      </c>
      <c r="F131" s="113">
        <f>F127</f>
        <v>0</v>
      </c>
      <c r="G131" s="114" t="e">
        <f t="shared" si="5"/>
        <v>#DIV/0!</v>
      </c>
      <c r="H131" s="115"/>
      <c r="I131" s="112"/>
      <c r="J131" s="112"/>
    </row>
    <row r="132" spans="1:10" s="11" customFormat="1" ht="13.5" customHeight="1" hidden="1">
      <c r="A132" s="20" t="s">
        <v>225</v>
      </c>
      <c r="B132" s="105"/>
      <c r="C132" s="105" t="s">
        <v>43</v>
      </c>
      <c r="D132" s="116">
        <f>D129+D130</f>
        <v>452.2</v>
      </c>
      <c r="E132" s="116">
        <f>E129+E130</f>
        <v>0</v>
      </c>
      <c r="F132" s="116">
        <f>F129+F130</f>
        <v>0</v>
      </c>
      <c r="G132" s="117" t="e">
        <f t="shared" si="5"/>
        <v>#DIV/0!</v>
      </c>
      <c r="H132" s="118"/>
      <c r="I132" s="105"/>
      <c r="J132" s="105"/>
    </row>
    <row r="133" spans="1:10" s="6" customFormat="1" ht="13.5" customHeight="1" hidden="1">
      <c r="A133" s="20" t="s">
        <v>226</v>
      </c>
      <c r="B133" s="69"/>
      <c r="C133" s="119" t="s">
        <v>110</v>
      </c>
      <c r="D133" s="79">
        <f>D128</f>
        <v>0</v>
      </c>
      <c r="E133" s="79">
        <f>E128</f>
        <v>0</v>
      </c>
      <c r="F133" s="79">
        <f>F128</f>
        <v>0</v>
      </c>
      <c r="G133" s="120"/>
      <c r="H133" s="70"/>
      <c r="I133" s="69"/>
      <c r="J133" s="69"/>
    </row>
    <row r="134" spans="1:10" ht="13.5" customHeight="1" hidden="1">
      <c r="A134" s="20" t="s">
        <v>227</v>
      </c>
      <c r="B134" s="50" t="s">
        <v>73</v>
      </c>
      <c r="C134" s="50"/>
      <c r="D134" s="54">
        <f>D131+D132+D133</f>
        <v>9621.300000000001</v>
      </c>
      <c r="E134" s="54">
        <f>E131+E132+E133</f>
        <v>0</v>
      </c>
      <c r="F134" s="54">
        <f>F131+F132+F133</f>
        <v>0</v>
      </c>
      <c r="G134" s="109" t="e">
        <f>F134/E134*100</f>
        <v>#DIV/0!</v>
      </c>
      <c r="H134" s="111"/>
      <c r="I134" s="50"/>
      <c r="J134" s="50"/>
    </row>
    <row r="135" spans="1:10" s="27" customFormat="1" ht="18" hidden="1">
      <c r="A135" s="20" t="s">
        <v>228</v>
      </c>
      <c r="B135" s="121" t="s">
        <v>34</v>
      </c>
      <c r="C135" s="122"/>
      <c r="D135" s="122"/>
      <c r="E135" s="123">
        <f>SUM(E136:E156)</f>
        <v>15076.300000000001</v>
      </c>
      <c r="F135" s="123">
        <f>SUM(F136:F156)</f>
        <v>12884.1</v>
      </c>
      <c r="G135" s="124"/>
      <c r="H135" s="123"/>
      <c r="I135" s="122"/>
      <c r="J135" s="122"/>
    </row>
    <row r="136" spans="1:10" ht="13.5" customHeight="1" hidden="1">
      <c r="A136" s="20" t="s">
        <v>229</v>
      </c>
      <c r="B136" s="125" t="s">
        <v>153</v>
      </c>
      <c r="C136" s="49" t="s">
        <v>138</v>
      </c>
      <c r="D136" s="58">
        <v>1230.8</v>
      </c>
      <c r="E136" s="123">
        <v>10685.5</v>
      </c>
      <c r="F136" s="123">
        <v>8780.7</v>
      </c>
      <c r="G136" s="124">
        <f aca="true" t="shared" si="6" ref="G136:G160">F136/E136*100</f>
        <v>82.17397407702028</v>
      </c>
      <c r="H136" s="111" t="s">
        <v>61</v>
      </c>
      <c r="I136" s="50" t="s">
        <v>66</v>
      </c>
      <c r="J136" s="50"/>
    </row>
    <row r="137" spans="1:10" ht="13.5" customHeight="1" hidden="1">
      <c r="A137" s="20" t="s">
        <v>230</v>
      </c>
      <c r="B137" s="125" t="s">
        <v>153</v>
      </c>
      <c r="C137" s="49" t="s">
        <v>35</v>
      </c>
      <c r="D137" s="49" t="s">
        <v>35</v>
      </c>
      <c r="E137" s="123">
        <v>598.7</v>
      </c>
      <c r="F137" s="123">
        <v>596</v>
      </c>
      <c r="G137" s="124">
        <f t="shared" si="6"/>
        <v>99.54902288291298</v>
      </c>
      <c r="H137" s="111"/>
      <c r="I137" s="50"/>
      <c r="J137" s="50"/>
    </row>
    <row r="138" spans="1:10" ht="13.5" customHeight="1" hidden="1">
      <c r="A138" s="20" t="s">
        <v>231</v>
      </c>
      <c r="B138" s="125" t="s">
        <v>154</v>
      </c>
      <c r="C138" s="49" t="s">
        <v>35</v>
      </c>
      <c r="D138" s="58">
        <v>50</v>
      </c>
      <c r="E138" s="123">
        <v>166.5</v>
      </c>
      <c r="F138" s="124">
        <v>166.5</v>
      </c>
      <c r="G138" s="124">
        <f t="shared" si="6"/>
        <v>100</v>
      </c>
      <c r="H138" s="111" t="s">
        <v>56</v>
      </c>
      <c r="I138" s="50" t="s">
        <v>67</v>
      </c>
      <c r="J138" s="50"/>
    </row>
    <row r="139" spans="1:10" ht="13.5" customHeight="1" hidden="1">
      <c r="A139" s="20" t="s">
        <v>232</v>
      </c>
      <c r="B139" s="125" t="s">
        <v>155</v>
      </c>
      <c r="C139" s="126" t="s">
        <v>69</v>
      </c>
      <c r="D139" s="58">
        <v>512.7</v>
      </c>
      <c r="E139" s="123">
        <v>233.6</v>
      </c>
      <c r="F139" s="124">
        <v>233.6</v>
      </c>
      <c r="G139" s="124">
        <f t="shared" si="6"/>
        <v>100</v>
      </c>
      <c r="H139" s="111" t="s">
        <v>60</v>
      </c>
      <c r="I139" s="50" t="s">
        <v>68</v>
      </c>
      <c r="J139" s="50"/>
    </row>
    <row r="140" spans="1:10" ht="37.5" hidden="1">
      <c r="A140" s="20" t="s">
        <v>233</v>
      </c>
      <c r="B140" s="125" t="s">
        <v>156</v>
      </c>
      <c r="C140" s="49" t="s">
        <v>138</v>
      </c>
      <c r="D140" s="58">
        <v>186.3</v>
      </c>
      <c r="E140" s="123">
        <v>512.7</v>
      </c>
      <c r="F140" s="123">
        <v>415.5</v>
      </c>
      <c r="G140" s="124">
        <f t="shared" si="6"/>
        <v>81.0415447630193</v>
      </c>
      <c r="H140" s="111" t="s">
        <v>70</v>
      </c>
      <c r="I140" s="50" t="s">
        <v>67</v>
      </c>
      <c r="J140" s="50"/>
    </row>
    <row r="141" spans="1:10" ht="37.5" hidden="1">
      <c r="A141" s="20" t="s">
        <v>234</v>
      </c>
      <c r="B141" s="125" t="s">
        <v>156</v>
      </c>
      <c r="C141" s="49" t="s">
        <v>35</v>
      </c>
      <c r="D141" s="58"/>
      <c r="E141" s="123">
        <v>25.3</v>
      </c>
      <c r="F141" s="123">
        <v>20.5</v>
      </c>
      <c r="G141" s="124">
        <f t="shared" si="6"/>
        <v>81.02766798418972</v>
      </c>
      <c r="H141" s="111"/>
      <c r="I141" s="50"/>
      <c r="J141" s="50"/>
    </row>
    <row r="142" spans="1:10" ht="37.5" hidden="1">
      <c r="A142" s="20" t="s">
        <v>235</v>
      </c>
      <c r="B142" s="125" t="s">
        <v>157</v>
      </c>
      <c r="C142" s="49" t="s">
        <v>35</v>
      </c>
      <c r="D142" s="58">
        <v>181.3</v>
      </c>
      <c r="E142" s="123">
        <v>4.9</v>
      </c>
      <c r="F142" s="124">
        <v>4.9</v>
      </c>
      <c r="G142" s="124">
        <f t="shared" si="6"/>
        <v>100</v>
      </c>
      <c r="H142" s="111" t="s">
        <v>58</v>
      </c>
      <c r="I142" s="50" t="s">
        <v>71</v>
      </c>
      <c r="J142" s="50"/>
    </row>
    <row r="143" spans="1:10" ht="75" hidden="1">
      <c r="A143" s="20" t="s">
        <v>236</v>
      </c>
      <c r="B143" s="125" t="s">
        <v>158</v>
      </c>
      <c r="C143" s="126" t="s">
        <v>69</v>
      </c>
      <c r="D143" s="58">
        <v>120</v>
      </c>
      <c r="E143" s="123">
        <v>827.3</v>
      </c>
      <c r="F143" s="123">
        <v>827.3</v>
      </c>
      <c r="G143" s="124">
        <f t="shared" si="6"/>
        <v>100</v>
      </c>
      <c r="H143" s="111" t="s">
        <v>72</v>
      </c>
      <c r="I143" s="50" t="s">
        <v>67</v>
      </c>
      <c r="J143" s="50"/>
    </row>
    <row r="144" spans="1:10" ht="13.5" customHeight="1" hidden="1">
      <c r="A144" s="20" t="s">
        <v>237</v>
      </c>
      <c r="B144" s="125" t="s">
        <v>159</v>
      </c>
      <c r="C144" s="126" t="s">
        <v>69</v>
      </c>
      <c r="D144" s="109">
        <v>150</v>
      </c>
      <c r="E144" s="123">
        <v>35.3</v>
      </c>
      <c r="F144" s="124">
        <v>35.3</v>
      </c>
      <c r="G144" s="124">
        <f t="shared" si="6"/>
        <v>100</v>
      </c>
      <c r="H144" s="109" t="s">
        <v>70</v>
      </c>
      <c r="I144" s="50" t="s">
        <v>67</v>
      </c>
      <c r="J144" s="50"/>
    </row>
    <row r="145" spans="1:10" ht="54" hidden="1">
      <c r="A145" s="20" t="s">
        <v>238</v>
      </c>
      <c r="B145" s="125" t="s">
        <v>160</v>
      </c>
      <c r="C145" s="127" t="s">
        <v>69</v>
      </c>
      <c r="D145" s="109">
        <v>56.7</v>
      </c>
      <c r="E145" s="123">
        <v>212.1</v>
      </c>
      <c r="F145" s="124">
        <v>212.1</v>
      </c>
      <c r="G145" s="124">
        <f t="shared" si="6"/>
        <v>100</v>
      </c>
      <c r="H145" s="109" t="s">
        <v>58</v>
      </c>
      <c r="I145" s="49" t="s">
        <v>71</v>
      </c>
      <c r="J145" s="49"/>
    </row>
    <row r="146" spans="1:10" ht="37.5" hidden="1">
      <c r="A146" s="20" t="s">
        <v>239</v>
      </c>
      <c r="B146" s="125" t="s">
        <v>161</v>
      </c>
      <c r="C146" s="49" t="s">
        <v>35</v>
      </c>
      <c r="D146" s="109"/>
      <c r="E146" s="123">
        <v>113.1</v>
      </c>
      <c r="F146" s="124">
        <v>113.1</v>
      </c>
      <c r="G146" s="124">
        <f t="shared" si="6"/>
        <v>100</v>
      </c>
      <c r="H146" s="109"/>
      <c r="I146" s="49"/>
      <c r="J146" s="49"/>
    </row>
    <row r="147" spans="1:10" ht="54" hidden="1">
      <c r="A147" s="20" t="s">
        <v>240</v>
      </c>
      <c r="B147" s="125" t="s">
        <v>162</v>
      </c>
      <c r="C147" s="127" t="s">
        <v>69</v>
      </c>
      <c r="D147" s="109"/>
      <c r="E147" s="123">
        <v>245</v>
      </c>
      <c r="F147" s="124">
        <v>245</v>
      </c>
      <c r="G147" s="124">
        <f t="shared" si="6"/>
        <v>100</v>
      </c>
      <c r="H147" s="109"/>
      <c r="I147" s="49"/>
      <c r="J147" s="49"/>
    </row>
    <row r="148" spans="1:10" ht="36" hidden="1">
      <c r="A148" s="20" t="s">
        <v>241</v>
      </c>
      <c r="B148" s="125" t="s">
        <v>163</v>
      </c>
      <c r="C148" s="49" t="s">
        <v>35</v>
      </c>
      <c r="D148" s="109"/>
      <c r="E148" s="123">
        <v>89.4</v>
      </c>
      <c r="F148" s="124">
        <v>89.4</v>
      </c>
      <c r="G148" s="124">
        <f t="shared" si="6"/>
        <v>100</v>
      </c>
      <c r="H148" s="109"/>
      <c r="I148" s="49"/>
      <c r="J148" s="49"/>
    </row>
    <row r="149" spans="1:10" ht="36" hidden="1">
      <c r="A149" s="20" t="s">
        <v>242</v>
      </c>
      <c r="B149" s="125" t="s">
        <v>164</v>
      </c>
      <c r="C149" s="49" t="s">
        <v>35</v>
      </c>
      <c r="D149" s="109"/>
      <c r="E149" s="123">
        <v>19</v>
      </c>
      <c r="F149" s="124">
        <v>19</v>
      </c>
      <c r="G149" s="124">
        <f t="shared" si="6"/>
        <v>100</v>
      </c>
      <c r="H149" s="109"/>
      <c r="I149" s="49"/>
      <c r="J149" s="49"/>
    </row>
    <row r="150" spans="1:10" ht="36" hidden="1">
      <c r="A150" s="20" t="s">
        <v>243</v>
      </c>
      <c r="B150" s="125" t="s">
        <v>165</v>
      </c>
      <c r="C150" s="49" t="s">
        <v>35</v>
      </c>
      <c r="D150" s="109"/>
      <c r="E150" s="123">
        <v>203</v>
      </c>
      <c r="F150" s="124">
        <v>20.3</v>
      </c>
      <c r="G150" s="124">
        <f t="shared" si="6"/>
        <v>10</v>
      </c>
      <c r="H150" s="109"/>
      <c r="I150" s="49"/>
      <c r="J150" s="49"/>
    </row>
    <row r="151" spans="1:10" ht="36" hidden="1">
      <c r="A151" s="20" t="s">
        <v>244</v>
      </c>
      <c r="B151" s="125" t="s">
        <v>166</v>
      </c>
      <c r="C151" s="49" t="s">
        <v>35</v>
      </c>
      <c r="D151" s="109"/>
      <c r="E151" s="123">
        <v>58</v>
      </c>
      <c r="F151" s="124">
        <v>58</v>
      </c>
      <c r="G151" s="124">
        <f t="shared" si="6"/>
        <v>100</v>
      </c>
      <c r="H151" s="109"/>
      <c r="I151" s="49"/>
      <c r="J151" s="49"/>
    </row>
    <row r="152" spans="1:10" ht="37.5" hidden="1">
      <c r="A152" s="20" t="s">
        <v>245</v>
      </c>
      <c r="B152" s="125" t="s">
        <v>167</v>
      </c>
      <c r="C152" s="49" t="s">
        <v>35</v>
      </c>
      <c r="D152" s="109"/>
      <c r="E152" s="123">
        <v>604.7</v>
      </c>
      <c r="F152" s="124">
        <v>604.7</v>
      </c>
      <c r="G152" s="124">
        <f t="shared" si="6"/>
        <v>100</v>
      </c>
      <c r="H152" s="109"/>
      <c r="I152" s="49"/>
      <c r="J152" s="49"/>
    </row>
    <row r="153" spans="1:10" ht="37.5" hidden="1">
      <c r="A153" s="20" t="s">
        <v>246</v>
      </c>
      <c r="B153" s="125" t="s">
        <v>170</v>
      </c>
      <c r="C153" s="49" t="s">
        <v>95</v>
      </c>
      <c r="D153" s="109"/>
      <c r="E153" s="123">
        <v>27.1</v>
      </c>
      <c r="F153" s="124">
        <v>27.1</v>
      </c>
      <c r="G153" s="124">
        <f t="shared" si="6"/>
        <v>100</v>
      </c>
      <c r="H153" s="109"/>
      <c r="I153" s="49"/>
      <c r="J153" s="49"/>
    </row>
    <row r="154" spans="1:10" ht="37.5" hidden="1">
      <c r="A154" s="20" t="s">
        <v>247</v>
      </c>
      <c r="B154" s="125" t="s">
        <v>168</v>
      </c>
      <c r="C154" s="49" t="s">
        <v>35</v>
      </c>
      <c r="D154" s="109"/>
      <c r="E154" s="123">
        <v>127</v>
      </c>
      <c r="F154" s="124">
        <v>127</v>
      </c>
      <c r="G154" s="124">
        <f t="shared" si="6"/>
        <v>100</v>
      </c>
      <c r="H154" s="109"/>
      <c r="I154" s="49"/>
      <c r="J154" s="49"/>
    </row>
    <row r="155" spans="1:10" ht="36" hidden="1">
      <c r="A155" s="20" t="s">
        <v>248</v>
      </c>
      <c r="B155" s="125" t="s">
        <v>166</v>
      </c>
      <c r="C155" s="49" t="s">
        <v>35</v>
      </c>
      <c r="D155" s="109"/>
      <c r="E155" s="123">
        <v>161.1</v>
      </c>
      <c r="F155" s="124">
        <v>161.1</v>
      </c>
      <c r="G155" s="124">
        <f t="shared" si="6"/>
        <v>100</v>
      </c>
      <c r="H155" s="109"/>
      <c r="I155" s="49"/>
      <c r="J155" s="49"/>
    </row>
    <row r="156" spans="1:10" ht="37.5" hidden="1">
      <c r="A156" s="20" t="s">
        <v>249</v>
      </c>
      <c r="B156" s="125" t="s">
        <v>169</v>
      </c>
      <c r="C156" s="49" t="s">
        <v>35</v>
      </c>
      <c r="D156" s="109"/>
      <c r="E156" s="123">
        <v>127</v>
      </c>
      <c r="F156" s="124">
        <v>127</v>
      </c>
      <c r="G156" s="124">
        <f t="shared" si="6"/>
        <v>100</v>
      </c>
      <c r="H156" s="109"/>
      <c r="I156" s="49"/>
      <c r="J156" s="49"/>
    </row>
    <row r="157" spans="1:10" s="9" customFormat="1" ht="13.5" customHeight="1" hidden="1">
      <c r="A157" s="20" t="s">
        <v>250</v>
      </c>
      <c r="B157" s="128" t="s">
        <v>45</v>
      </c>
      <c r="C157" s="129" t="s">
        <v>95</v>
      </c>
      <c r="D157" s="114" t="e">
        <f>D136+D139+#REF!</f>
        <v>#REF!</v>
      </c>
      <c r="E157" s="114">
        <f>E136+E153+E140</f>
        <v>11225.300000000001</v>
      </c>
      <c r="F157" s="114">
        <f>F136+F153+F140</f>
        <v>9223.300000000001</v>
      </c>
      <c r="G157" s="114">
        <f t="shared" si="6"/>
        <v>82.1652873419864</v>
      </c>
      <c r="H157" s="114"/>
      <c r="I157" s="130"/>
      <c r="J157" s="130"/>
    </row>
    <row r="158" spans="1:10" s="11" customFormat="1" ht="36" hidden="1">
      <c r="A158" s="20" t="s">
        <v>251</v>
      </c>
      <c r="B158" s="131"/>
      <c r="C158" s="105" t="s">
        <v>65</v>
      </c>
      <c r="D158" s="117" t="e">
        <f>#REF!+D138+#REF!</f>
        <v>#REF!</v>
      </c>
      <c r="E158" s="117">
        <f>E137+E138+E141+E146+E148+E149+E150+E151+E152+E154+E155+E156+E142</f>
        <v>2297.7000000000003</v>
      </c>
      <c r="F158" s="117">
        <f>F137+F138+F141+F146+F148+F149+F150+F151+F152+F154+F155+F156+F142</f>
        <v>2107.5</v>
      </c>
      <c r="G158" s="117">
        <f t="shared" si="6"/>
        <v>91.72215693954824</v>
      </c>
      <c r="H158" s="117"/>
      <c r="I158" s="131"/>
      <c r="J158" s="131"/>
    </row>
    <row r="159" spans="1:10" s="12" customFormat="1" ht="54" hidden="1">
      <c r="A159" s="20" t="s">
        <v>252</v>
      </c>
      <c r="B159" s="132"/>
      <c r="C159" s="133" t="s">
        <v>69</v>
      </c>
      <c r="D159" s="134" t="e">
        <f>D140+D142+#REF!+D143+#REF!+D144+D145</f>
        <v>#REF!</v>
      </c>
      <c r="E159" s="134">
        <f>E139+E143+E144+E145+E147</f>
        <v>1553.2999999999997</v>
      </c>
      <c r="F159" s="134">
        <f>F139+F143+F144+F145+F147</f>
        <v>1553.2999999999997</v>
      </c>
      <c r="G159" s="134">
        <f t="shared" si="6"/>
        <v>100</v>
      </c>
      <c r="H159" s="134"/>
      <c r="I159" s="132"/>
      <c r="J159" s="132"/>
    </row>
    <row r="160" spans="1:10" s="5" customFormat="1" ht="18" hidden="1">
      <c r="A160" s="20" t="s">
        <v>253</v>
      </c>
      <c r="B160" s="53" t="s">
        <v>73</v>
      </c>
      <c r="C160" s="57"/>
      <c r="D160" s="135" t="e">
        <f>D157+D158+D159</f>
        <v>#REF!</v>
      </c>
      <c r="E160" s="135">
        <f>E157+E158+E159</f>
        <v>15076.300000000001</v>
      </c>
      <c r="F160" s="135">
        <f>F157+F158+F159</f>
        <v>12884.1</v>
      </c>
      <c r="G160" s="109">
        <f t="shared" si="6"/>
        <v>85.45929704237777</v>
      </c>
      <c r="H160" s="135"/>
      <c r="I160" s="53"/>
      <c r="J160" s="53"/>
    </row>
    <row r="161" spans="1:10" s="4" customFormat="1" ht="18" hidden="1">
      <c r="A161" s="20" t="s">
        <v>254</v>
      </c>
      <c r="B161" s="136" t="s">
        <v>36</v>
      </c>
      <c r="C161" s="137"/>
      <c r="D161" s="137"/>
      <c r="E161" s="138"/>
      <c r="F161" s="138"/>
      <c r="G161" s="138"/>
      <c r="H161" s="137"/>
      <c r="I161" s="137"/>
      <c r="J161" s="137"/>
    </row>
    <row r="162" spans="1:10" ht="13.5" customHeight="1" hidden="1">
      <c r="A162" s="20" t="s">
        <v>255</v>
      </c>
      <c r="B162" s="49" t="s">
        <v>47</v>
      </c>
      <c r="C162" s="49" t="s">
        <v>138</v>
      </c>
      <c r="D162" s="109">
        <v>1463.7</v>
      </c>
      <c r="E162" s="139">
        <v>1397.3</v>
      </c>
      <c r="F162" s="139">
        <v>1397.3</v>
      </c>
      <c r="G162" s="109">
        <f>F162/E162*100</f>
        <v>100</v>
      </c>
      <c r="H162" s="49" t="s">
        <v>48</v>
      </c>
      <c r="I162" s="49" t="s">
        <v>44</v>
      </c>
      <c r="J162" s="49"/>
    </row>
    <row r="163" spans="1:10" ht="13.5" customHeight="1" hidden="1">
      <c r="A163" s="20" t="s">
        <v>256</v>
      </c>
      <c r="B163" s="49" t="s">
        <v>47</v>
      </c>
      <c r="C163" s="49" t="s">
        <v>138</v>
      </c>
      <c r="D163" s="109">
        <v>1463.7</v>
      </c>
      <c r="E163" s="139">
        <v>68.9</v>
      </c>
      <c r="F163" s="139">
        <v>68.9</v>
      </c>
      <c r="G163" s="109">
        <f>F163/E163*100</f>
        <v>100</v>
      </c>
      <c r="H163" s="49"/>
      <c r="I163" s="49"/>
      <c r="J163" s="49"/>
    </row>
    <row r="164" spans="1:10" ht="13.5" customHeight="1" hidden="1">
      <c r="A164" s="20" t="s">
        <v>257</v>
      </c>
      <c r="B164" s="49" t="s">
        <v>141</v>
      </c>
      <c r="C164" s="49" t="s">
        <v>35</v>
      </c>
      <c r="D164" s="109"/>
      <c r="E164" s="139">
        <v>279.2</v>
      </c>
      <c r="F164" s="139">
        <v>279.2</v>
      </c>
      <c r="G164" s="109"/>
      <c r="H164" s="49"/>
      <c r="I164" s="49"/>
      <c r="J164" s="49"/>
    </row>
    <row r="165" spans="1:10" ht="13.5" customHeight="1" hidden="1">
      <c r="A165" s="20" t="s">
        <v>258</v>
      </c>
      <c r="B165" s="49" t="s">
        <v>144</v>
      </c>
      <c r="C165" s="49" t="s">
        <v>35</v>
      </c>
      <c r="D165" s="109"/>
      <c r="E165" s="139">
        <v>79.2</v>
      </c>
      <c r="F165" s="139">
        <v>79.2</v>
      </c>
      <c r="G165" s="109"/>
      <c r="H165" s="49"/>
      <c r="I165" s="49"/>
      <c r="J165" s="49"/>
    </row>
    <row r="166" spans="1:10" ht="13.5" customHeight="1" hidden="1">
      <c r="A166" s="20" t="s">
        <v>259</v>
      </c>
      <c r="B166" s="49" t="s">
        <v>37</v>
      </c>
      <c r="C166" s="49" t="s">
        <v>95</v>
      </c>
      <c r="D166" s="109">
        <v>89</v>
      </c>
      <c r="E166" s="139">
        <v>88.2</v>
      </c>
      <c r="F166" s="139">
        <v>88.2</v>
      </c>
      <c r="G166" s="109">
        <f aca="true" t="shared" si="7" ref="G166:G179">F166/E166*100</f>
        <v>100</v>
      </c>
      <c r="H166" s="49" t="s">
        <v>50</v>
      </c>
      <c r="I166" s="49" t="s">
        <v>52</v>
      </c>
      <c r="J166" s="49"/>
    </row>
    <row r="167" spans="1:10" ht="13.5" customHeight="1" hidden="1">
      <c r="A167" s="20" t="s">
        <v>260</v>
      </c>
      <c r="B167" s="49" t="s">
        <v>143</v>
      </c>
      <c r="C167" s="49" t="s">
        <v>35</v>
      </c>
      <c r="D167" s="109"/>
      <c r="E167" s="139">
        <v>177.8</v>
      </c>
      <c r="F167" s="139">
        <v>177.8</v>
      </c>
      <c r="G167" s="109">
        <f t="shared" si="7"/>
        <v>100</v>
      </c>
      <c r="H167" s="49"/>
      <c r="I167" s="49"/>
      <c r="J167" s="49"/>
    </row>
    <row r="168" spans="1:10" ht="13.5" customHeight="1" hidden="1">
      <c r="A168" s="20" t="s">
        <v>261</v>
      </c>
      <c r="B168" s="49" t="s">
        <v>53</v>
      </c>
      <c r="C168" s="49" t="s">
        <v>138</v>
      </c>
      <c r="D168" s="109">
        <v>28</v>
      </c>
      <c r="E168" s="139">
        <v>24.9</v>
      </c>
      <c r="F168" s="139">
        <v>24.9</v>
      </c>
      <c r="G168" s="109">
        <f t="shared" si="7"/>
        <v>100</v>
      </c>
      <c r="H168" s="49" t="s">
        <v>49</v>
      </c>
      <c r="I168" s="49" t="s">
        <v>52</v>
      </c>
      <c r="J168" s="49"/>
    </row>
    <row r="169" spans="1:10" ht="13.5" customHeight="1" hidden="1">
      <c r="A169" s="20" t="s">
        <v>262</v>
      </c>
      <c r="B169" s="49" t="s">
        <v>53</v>
      </c>
      <c r="C169" s="49" t="s">
        <v>35</v>
      </c>
      <c r="D169" s="109"/>
      <c r="E169" s="139">
        <v>1.2</v>
      </c>
      <c r="F169" s="139">
        <v>1.2</v>
      </c>
      <c r="G169" s="109">
        <f t="shared" si="7"/>
        <v>100</v>
      </c>
      <c r="H169" s="49"/>
      <c r="I169" s="49"/>
      <c r="J169" s="49"/>
    </row>
    <row r="170" spans="1:10" ht="13.5" customHeight="1" hidden="1">
      <c r="A170" s="20" t="s">
        <v>263</v>
      </c>
      <c r="B170" s="49" t="s">
        <v>139</v>
      </c>
      <c r="C170" s="49" t="s">
        <v>35</v>
      </c>
      <c r="D170" s="109"/>
      <c r="E170" s="139">
        <v>9.3</v>
      </c>
      <c r="F170" s="139">
        <v>9.3</v>
      </c>
      <c r="G170" s="109">
        <f t="shared" si="7"/>
        <v>100</v>
      </c>
      <c r="H170" s="49"/>
      <c r="I170" s="49"/>
      <c r="J170" s="49"/>
    </row>
    <row r="171" spans="1:10" ht="13.5" customHeight="1" hidden="1">
      <c r="A171" s="20" t="s">
        <v>264</v>
      </c>
      <c r="B171" s="49" t="s">
        <v>108</v>
      </c>
      <c r="C171" s="49" t="s">
        <v>35</v>
      </c>
      <c r="D171" s="109">
        <v>142</v>
      </c>
      <c r="E171" s="139">
        <v>111</v>
      </c>
      <c r="F171" s="139">
        <v>111</v>
      </c>
      <c r="G171" s="109">
        <f t="shared" si="7"/>
        <v>100</v>
      </c>
      <c r="H171" s="49" t="s">
        <v>56</v>
      </c>
      <c r="I171" s="49" t="s">
        <v>52</v>
      </c>
      <c r="J171" s="49"/>
    </row>
    <row r="172" spans="1:10" ht="13.5" customHeight="1" hidden="1">
      <c r="A172" s="20" t="s">
        <v>265</v>
      </c>
      <c r="B172" s="49" t="s">
        <v>142</v>
      </c>
      <c r="C172" s="49" t="s">
        <v>35</v>
      </c>
      <c r="D172" s="109"/>
      <c r="E172" s="139">
        <v>32</v>
      </c>
      <c r="F172" s="139">
        <v>32</v>
      </c>
      <c r="G172" s="109">
        <f t="shared" si="7"/>
        <v>100</v>
      </c>
      <c r="H172" s="49"/>
      <c r="I172" s="49"/>
      <c r="J172" s="49"/>
    </row>
    <row r="173" spans="1:10" ht="36" hidden="1">
      <c r="A173" s="20" t="s">
        <v>266</v>
      </c>
      <c r="B173" s="49" t="s">
        <v>54</v>
      </c>
      <c r="C173" s="49" t="s">
        <v>35</v>
      </c>
      <c r="D173" s="109">
        <v>18</v>
      </c>
      <c r="E173" s="139">
        <v>29</v>
      </c>
      <c r="F173" s="139">
        <v>29</v>
      </c>
      <c r="G173" s="109">
        <f t="shared" si="7"/>
        <v>100</v>
      </c>
      <c r="H173" s="49" t="s">
        <v>55</v>
      </c>
      <c r="I173" s="49" t="s">
        <v>51</v>
      </c>
      <c r="J173" s="49"/>
    </row>
    <row r="174" spans="1:10" ht="13.5" customHeight="1" hidden="1">
      <c r="A174" s="20" t="s">
        <v>267</v>
      </c>
      <c r="B174" s="49" t="s">
        <v>140</v>
      </c>
      <c r="C174" s="49" t="s">
        <v>35</v>
      </c>
      <c r="D174" s="109">
        <v>110.2</v>
      </c>
      <c r="E174" s="139">
        <v>4.7</v>
      </c>
      <c r="F174" s="139">
        <v>4.7</v>
      </c>
      <c r="G174" s="109">
        <f t="shared" si="7"/>
        <v>100</v>
      </c>
      <c r="H174" s="49" t="s">
        <v>48</v>
      </c>
      <c r="I174" s="49" t="s">
        <v>52</v>
      </c>
      <c r="J174" s="49"/>
    </row>
    <row r="175" spans="1:10" ht="72" hidden="1">
      <c r="A175" s="20" t="s">
        <v>268</v>
      </c>
      <c r="B175" s="49" t="s">
        <v>97</v>
      </c>
      <c r="C175" s="49" t="s">
        <v>35</v>
      </c>
      <c r="D175" s="109"/>
      <c r="E175" s="139">
        <v>36.7</v>
      </c>
      <c r="F175" s="139">
        <v>36.7</v>
      </c>
      <c r="G175" s="109">
        <f t="shared" si="7"/>
        <v>100</v>
      </c>
      <c r="H175" s="49" t="s">
        <v>72</v>
      </c>
      <c r="I175" s="49" t="s">
        <v>51</v>
      </c>
      <c r="J175" s="49"/>
    </row>
    <row r="176" spans="1:10" ht="90" hidden="1">
      <c r="A176" s="20" t="s">
        <v>269</v>
      </c>
      <c r="B176" s="49" t="s">
        <v>98</v>
      </c>
      <c r="C176" s="49" t="s">
        <v>35</v>
      </c>
      <c r="D176" s="109"/>
      <c r="E176" s="139">
        <v>89.5</v>
      </c>
      <c r="F176" s="139">
        <v>89.5</v>
      </c>
      <c r="G176" s="109">
        <f t="shared" si="7"/>
        <v>100</v>
      </c>
      <c r="H176" s="49"/>
      <c r="I176" s="49"/>
      <c r="J176" s="49"/>
    </row>
    <row r="177" spans="1:10" s="21" customFormat="1" ht="13.5" customHeight="1" hidden="1">
      <c r="A177" s="20" t="s">
        <v>270</v>
      </c>
      <c r="B177" s="140" t="s">
        <v>45</v>
      </c>
      <c r="C177" s="128" t="s">
        <v>95</v>
      </c>
      <c r="D177" s="141" t="e">
        <f>D162+#REF!+D166+D168</f>
        <v>#REF!</v>
      </c>
      <c r="E177" s="141">
        <f>E162+E163+E166+E168</f>
        <v>1579.3000000000002</v>
      </c>
      <c r="F177" s="141">
        <f>F162+F163+F166+F168</f>
        <v>1579.3000000000002</v>
      </c>
      <c r="G177" s="142">
        <f t="shared" si="7"/>
        <v>100</v>
      </c>
      <c r="H177" s="128"/>
      <c r="I177" s="128"/>
      <c r="J177" s="128"/>
    </row>
    <row r="178" spans="1:10" s="11" customFormat="1" ht="36" hidden="1">
      <c r="A178" s="20" t="s">
        <v>271</v>
      </c>
      <c r="B178" s="143"/>
      <c r="C178" s="131" t="s">
        <v>35</v>
      </c>
      <c r="D178" s="116">
        <f>D171+D173+D174</f>
        <v>270.2</v>
      </c>
      <c r="E178" s="116">
        <f>E176+E175+E174+E173+E172+E171+E170+E169+E167+E165+E164</f>
        <v>849.5999999999999</v>
      </c>
      <c r="F178" s="116">
        <f>F176+F175+F174+F173+F172+F171+F170+F169+F167+F165+F164</f>
        <v>849.5999999999999</v>
      </c>
      <c r="G178" s="117">
        <f t="shared" si="7"/>
        <v>100</v>
      </c>
      <c r="H178" s="131"/>
      <c r="I178" s="131"/>
      <c r="J178" s="131"/>
    </row>
    <row r="179" spans="1:10" ht="18" hidden="1">
      <c r="A179" s="20" t="s">
        <v>272</v>
      </c>
      <c r="B179" s="53" t="s">
        <v>73</v>
      </c>
      <c r="C179" s="49"/>
      <c r="D179" s="54" t="e">
        <f>D177+D178</f>
        <v>#REF!</v>
      </c>
      <c r="E179" s="54">
        <f>E177+E178</f>
        <v>2428.9</v>
      </c>
      <c r="F179" s="54">
        <f>F177+F178</f>
        <v>2428.9</v>
      </c>
      <c r="G179" s="109">
        <f t="shared" si="7"/>
        <v>100</v>
      </c>
      <c r="H179" s="49"/>
      <c r="I179" s="49"/>
      <c r="J179" s="49"/>
    </row>
    <row r="180" spans="1:10" s="4" customFormat="1" ht="18" hidden="1">
      <c r="A180" s="20" t="s">
        <v>273</v>
      </c>
      <c r="B180" s="62" t="s">
        <v>133</v>
      </c>
      <c r="C180" s="65"/>
      <c r="D180" s="65"/>
      <c r="E180" s="120"/>
      <c r="F180" s="109"/>
      <c r="G180" s="109"/>
      <c r="H180" s="65"/>
      <c r="I180" s="65"/>
      <c r="J180" s="65"/>
    </row>
    <row r="181" spans="1:10" s="6" customFormat="1" ht="36" hidden="1">
      <c r="A181" s="20" t="s">
        <v>274</v>
      </c>
      <c r="B181" s="65" t="s">
        <v>78</v>
      </c>
      <c r="C181" s="65" t="s">
        <v>79</v>
      </c>
      <c r="D181" s="144" t="s">
        <v>104</v>
      </c>
      <c r="E181" s="120">
        <v>0</v>
      </c>
      <c r="F181" s="109">
        <v>0</v>
      </c>
      <c r="G181" s="109" t="e">
        <f>F181/E181*100</f>
        <v>#DIV/0!</v>
      </c>
      <c r="H181" s="65"/>
      <c r="I181" s="65"/>
      <c r="J181" s="65"/>
    </row>
    <row r="182" spans="1:10" s="17" customFormat="1" ht="18" hidden="1">
      <c r="A182" s="20" t="s">
        <v>275</v>
      </c>
      <c r="B182" s="145" t="s">
        <v>45</v>
      </c>
      <c r="C182" s="145"/>
      <c r="D182" s="146" t="str">
        <f>D181</f>
        <v>20</v>
      </c>
      <c r="E182" s="146">
        <f>E181</f>
        <v>0</v>
      </c>
      <c r="F182" s="146">
        <f>F181</f>
        <v>0</v>
      </c>
      <c r="G182" s="147" t="e">
        <f>F182/E182*100</f>
        <v>#DIV/0!</v>
      </c>
      <c r="H182" s="145"/>
      <c r="I182" s="145"/>
      <c r="J182" s="145"/>
    </row>
    <row r="183" spans="1:10" s="27" customFormat="1" ht="36" hidden="1">
      <c r="A183" s="20" t="s">
        <v>276</v>
      </c>
      <c r="B183" s="148" t="s">
        <v>145</v>
      </c>
      <c r="C183" s="149"/>
      <c r="D183" s="149"/>
      <c r="E183" s="124"/>
      <c r="F183" s="124"/>
      <c r="G183" s="124"/>
      <c r="H183" s="149"/>
      <c r="I183" s="149"/>
      <c r="J183" s="149"/>
    </row>
    <row r="184" spans="1:10" s="4" customFormat="1" ht="36" hidden="1">
      <c r="A184" s="20" t="s">
        <v>277</v>
      </c>
      <c r="B184" s="65" t="s">
        <v>109</v>
      </c>
      <c r="C184" s="65" t="s">
        <v>95</v>
      </c>
      <c r="D184" s="65"/>
      <c r="E184" s="120">
        <v>40</v>
      </c>
      <c r="F184" s="109">
        <v>37.8</v>
      </c>
      <c r="G184" s="109">
        <f>F184/E184*100</f>
        <v>94.5</v>
      </c>
      <c r="H184" s="65"/>
      <c r="I184" s="65"/>
      <c r="J184" s="65"/>
    </row>
    <row r="185" spans="1:10" s="4" customFormat="1" ht="36" hidden="1">
      <c r="A185" s="20" t="s">
        <v>278</v>
      </c>
      <c r="B185" s="65" t="s">
        <v>109</v>
      </c>
      <c r="C185" s="65" t="s">
        <v>35</v>
      </c>
      <c r="D185" s="65"/>
      <c r="E185" s="120">
        <v>2</v>
      </c>
      <c r="F185" s="109">
        <v>1.9</v>
      </c>
      <c r="G185" s="109">
        <f>F185/E185*100</f>
        <v>95</v>
      </c>
      <c r="H185" s="65"/>
      <c r="I185" s="65"/>
      <c r="J185" s="65"/>
    </row>
    <row r="186" spans="1:10" s="29" customFormat="1" ht="36" hidden="1">
      <c r="A186" s="20" t="s">
        <v>279</v>
      </c>
      <c r="B186" s="150"/>
      <c r="C186" s="151" t="s">
        <v>138</v>
      </c>
      <c r="D186" s="151"/>
      <c r="E186" s="152">
        <f>E184</f>
        <v>40</v>
      </c>
      <c r="F186" s="152">
        <f>F184</f>
        <v>37.8</v>
      </c>
      <c r="G186" s="152">
        <f>F186/E186*100</f>
        <v>94.5</v>
      </c>
      <c r="H186" s="152">
        <f>F185/E185*100</f>
        <v>95</v>
      </c>
      <c r="I186" s="151"/>
      <c r="J186" s="151"/>
    </row>
    <row r="187" spans="1:10" s="30" customFormat="1" ht="36" hidden="1">
      <c r="A187" s="20" t="s">
        <v>280</v>
      </c>
      <c r="B187" s="153"/>
      <c r="C187" s="154" t="s">
        <v>35</v>
      </c>
      <c r="D187" s="154"/>
      <c r="E187" s="155">
        <f>E185</f>
        <v>2</v>
      </c>
      <c r="F187" s="155">
        <f>F185</f>
        <v>1.9</v>
      </c>
      <c r="G187" s="155">
        <f>F187/E187*100</f>
        <v>95</v>
      </c>
      <c r="H187" s="154"/>
      <c r="I187" s="154"/>
      <c r="J187" s="154"/>
    </row>
    <row r="188" spans="1:10" s="4" customFormat="1" ht="18" hidden="1">
      <c r="A188" s="20" t="s">
        <v>281</v>
      </c>
      <c r="B188" s="156" t="s">
        <v>147</v>
      </c>
      <c r="C188" s="65" t="s">
        <v>146</v>
      </c>
      <c r="D188" s="65"/>
      <c r="E188" s="120">
        <f>E186+E187</f>
        <v>42</v>
      </c>
      <c r="F188" s="120">
        <f>F186+F187</f>
        <v>39.699999999999996</v>
      </c>
      <c r="G188" s="109">
        <f>F188/E188*100</f>
        <v>94.5238095238095</v>
      </c>
      <c r="H188" s="65"/>
      <c r="I188" s="65"/>
      <c r="J188" s="65"/>
    </row>
    <row r="189" spans="1:10" s="4" customFormat="1" ht="36" hidden="1">
      <c r="A189" s="20" t="s">
        <v>282</v>
      </c>
      <c r="B189" s="125" t="s">
        <v>148</v>
      </c>
      <c r="C189" s="65" t="s">
        <v>95</v>
      </c>
      <c r="D189" s="65"/>
      <c r="E189" s="120">
        <v>161.7</v>
      </c>
      <c r="F189" s="109">
        <v>161.7</v>
      </c>
      <c r="G189" s="109">
        <f aca="true" t="shared" si="8" ref="G189:G194">F189/E189*100</f>
        <v>100</v>
      </c>
      <c r="H189" s="65"/>
      <c r="I189" s="65"/>
      <c r="J189" s="65"/>
    </row>
    <row r="190" spans="1:10" s="4" customFormat="1" ht="36" hidden="1">
      <c r="A190" s="20" t="s">
        <v>283</v>
      </c>
      <c r="B190" s="125" t="s">
        <v>148</v>
      </c>
      <c r="C190" s="65" t="s">
        <v>35</v>
      </c>
      <c r="D190" s="65"/>
      <c r="E190" s="120">
        <v>8</v>
      </c>
      <c r="F190" s="109">
        <v>8</v>
      </c>
      <c r="G190" s="109">
        <f t="shared" si="8"/>
        <v>100</v>
      </c>
      <c r="H190" s="65"/>
      <c r="I190" s="65"/>
      <c r="J190" s="65"/>
    </row>
    <row r="191" spans="1:10" s="4" customFormat="1" ht="36" hidden="1">
      <c r="A191" s="20" t="s">
        <v>284</v>
      </c>
      <c r="B191" s="125" t="s">
        <v>149</v>
      </c>
      <c r="C191" s="65" t="s">
        <v>95</v>
      </c>
      <c r="D191" s="65"/>
      <c r="E191" s="120">
        <v>134.1</v>
      </c>
      <c r="F191" s="109">
        <v>134.1</v>
      </c>
      <c r="G191" s="109">
        <f t="shared" si="8"/>
        <v>100</v>
      </c>
      <c r="H191" s="65"/>
      <c r="I191" s="65"/>
      <c r="J191" s="65"/>
    </row>
    <row r="192" spans="1:10" s="4" customFormat="1" ht="36" hidden="1">
      <c r="A192" s="20" t="s">
        <v>285</v>
      </c>
      <c r="B192" s="125" t="s">
        <v>149</v>
      </c>
      <c r="C192" s="65" t="s">
        <v>35</v>
      </c>
      <c r="D192" s="65"/>
      <c r="E192" s="120">
        <v>6.6</v>
      </c>
      <c r="F192" s="109">
        <v>6.6</v>
      </c>
      <c r="G192" s="109">
        <f t="shared" si="8"/>
        <v>100</v>
      </c>
      <c r="H192" s="65"/>
      <c r="I192" s="65"/>
      <c r="J192" s="65"/>
    </row>
    <row r="193" spans="1:10" s="29" customFormat="1" ht="36" hidden="1">
      <c r="A193" s="20" t="s">
        <v>286</v>
      </c>
      <c r="B193" s="150"/>
      <c r="C193" s="151" t="s">
        <v>138</v>
      </c>
      <c r="D193" s="151"/>
      <c r="E193" s="152">
        <f>E191+E189</f>
        <v>295.79999999999995</v>
      </c>
      <c r="F193" s="152">
        <f>F191+F189</f>
        <v>295.79999999999995</v>
      </c>
      <c r="G193" s="152">
        <f t="shared" si="8"/>
        <v>100</v>
      </c>
      <c r="H193" s="151"/>
      <c r="I193" s="151"/>
      <c r="J193" s="151"/>
    </row>
    <row r="194" spans="1:10" s="30" customFormat="1" ht="36" hidden="1">
      <c r="A194" s="20" t="s">
        <v>287</v>
      </c>
      <c r="B194" s="153"/>
      <c r="C194" s="154" t="s">
        <v>35</v>
      </c>
      <c r="D194" s="154"/>
      <c r="E194" s="155">
        <f>E192+E190</f>
        <v>14.6</v>
      </c>
      <c r="F194" s="155">
        <f>F192+F190</f>
        <v>14.6</v>
      </c>
      <c r="G194" s="155">
        <f t="shared" si="8"/>
        <v>100</v>
      </c>
      <c r="H194" s="154"/>
      <c r="I194" s="154"/>
      <c r="J194" s="154"/>
    </row>
    <row r="195" spans="1:10" s="23" customFormat="1" ht="18" hidden="1">
      <c r="A195" s="20" t="s">
        <v>288</v>
      </c>
      <c r="B195" s="157" t="s">
        <v>45</v>
      </c>
      <c r="C195" s="158"/>
      <c r="D195" s="159">
        <f>D194</f>
        <v>0</v>
      </c>
      <c r="E195" s="159">
        <f>E194+E193</f>
        <v>310.4</v>
      </c>
      <c r="F195" s="159">
        <f>F194+F193</f>
        <v>310.4</v>
      </c>
      <c r="G195" s="160">
        <f>F195/E195*100</f>
        <v>100</v>
      </c>
      <c r="H195" s="158"/>
      <c r="I195" s="158"/>
      <c r="J195" s="158"/>
    </row>
    <row r="196" spans="1:10" s="28" customFormat="1" ht="36" hidden="1">
      <c r="A196" s="20" t="s">
        <v>289</v>
      </c>
      <c r="B196" s="161" t="s">
        <v>150</v>
      </c>
      <c r="C196" s="162"/>
      <c r="D196" s="163"/>
      <c r="E196" s="163"/>
      <c r="F196" s="163"/>
      <c r="G196" s="164"/>
      <c r="H196" s="162"/>
      <c r="I196" s="162"/>
      <c r="J196" s="162"/>
    </row>
    <row r="197" spans="1:10" s="28" customFormat="1" ht="36" hidden="1">
      <c r="A197" s="20" t="s">
        <v>290</v>
      </c>
      <c r="B197" s="162" t="s">
        <v>151</v>
      </c>
      <c r="C197" s="65" t="s">
        <v>35</v>
      </c>
      <c r="D197" s="163"/>
      <c r="E197" s="165">
        <v>430</v>
      </c>
      <c r="F197" s="165">
        <v>430</v>
      </c>
      <c r="G197" s="164"/>
      <c r="H197" s="162"/>
      <c r="I197" s="162"/>
      <c r="J197" s="162"/>
    </row>
    <row r="198" spans="1:10" s="28" customFormat="1" ht="54" hidden="1">
      <c r="A198" s="20" t="s">
        <v>291</v>
      </c>
      <c r="B198" s="162" t="s">
        <v>152</v>
      </c>
      <c r="C198" s="65" t="s">
        <v>95</v>
      </c>
      <c r="D198" s="163"/>
      <c r="E198" s="165">
        <v>2500</v>
      </c>
      <c r="F198" s="165">
        <v>2224.8</v>
      </c>
      <c r="G198" s="164"/>
      <c r="H198" s="162"/>
      <c r="I198" s="162"/>
      <c r="J198" s="162"/>
    </row>
    <row r="199" spans="1:10" s="28" customFormat="1" ht="54" hidden="1">
      <c r="A199" s="20" t="s">
        <v>292</v>
      </c>
      <c r="B199" s="162" t="s">
        <v>152</v>
      </c>
      <c r="C199" s="65" t="s">
        <v>35</v>
      </c>
      <c r="D199" s="163"/>
      <c r="E199" s="165">
        <v>22.7</v>
      </c>
      <c r="F199" s="165">
        <v>20.2</v>
      </c>
      <c r="G199" s="164"/>
      <c r="H199" s="162"/>
      <c r="I199" s="162"/>
      <c r="J199" s="162"/>
    </row>
    <row r="200" spans="1:10" s="31" customFormat="1" ht="36" hidden="1">
      <c r="A200" s="20" t="s">
        <v>293</v>
      </c>
      <c r="B200" s="145"/>
      <c r="C200" s="166" t="s">
        <v>138</v>
      </c>
      <c r="D200" s="166"/>
      <c r="E200" s="147">
        <f>E198+E196</f>
        <v>2500</v>
      </c>
      <c r="F200" s="147">
        <f>F198+F196</f>
        <v>2224.8</v>
      </c>
      <c r="G200" s="147">
        <f>F200/E200*100</f>
        <v>88.992</v>
      </c>
      <c r="H200" s="166"/>
      <c r="I200" s="166"/>
      <c r="J200" s="166"/>
    </row>
    <row r="201" spans="1:10" s="30" customFormat="1" ht="36" hidden="1">
      <c r="A201" s="20" t="s">
        <v>294</v>
      </c>
      <c r="B201" s="153"/>
      <c r="C201" s="154" t="s">
        <v>35</v>
      </c>
      <c r="D201" s="154"/>
      <c r="E201" s="155">
        <f>E199+E197</f>
        <v>452.7</v>
      </c>
      <c r="F201" s="155">
        <f>F199+F197</f>
        <v>450.2</v>
      </c>
      <c r="G201" s="155">
        <f>F201/E201*100</f>
        <v>99.44775789706208</v>
      </c>
      <c r="H201" s="154"/>
      <c r="I201" s="154"/>
      <c r="J201" s="154"/>
    </row>
    <row r="202" spans="1:10" s="23" customFormat="1" ht="18" hidden="1">
      <c r="A202" s="20" t="s">
        <v>295</v>
      </c>
      <c r="B202" s="157" t="s">
        <v>45</v>
      </c>
      <c r="C202" s="158"/>
      <c r="D202" s="159">
        <f>D201</f>
        <v>0</v>
      </c>
      <c r="E202" s="159">
        <f>E201+E200</f>
        <v>2952.7</v>
      </c>
      <c r="F202" s="159">
        <f>F201+F200</f>
        <v>2675</v>
      </c>
      <c r="G202" s="160">
        <f>F202/E202*100</f>
        <v>90.59504859958682</v>
      </c>
      <c r="H202" s="158"/>
      <c r="I202" s="158"/>
      <c r="J202" s="158"/>
    </row>
    <row r="203" spans="1:10" s="28" customFormat="1" ht="18" hidden="1">
      <c r="A203" s="20" t="s">
        <v>296</v>
      </c>
      <c r="B203" s="161"/>
      <c r="C203" s="162"/>
      <c r="D203" s="163"/>
      <c r="E203" s="163"/>
      <c r="F203" s="163"/>
      <c r="G203" s="164"/>
      <c r="H203" s="162"/>
      <c r="I203" s="162"/>
      <c r="J203" s="162"/>
    </row>
    <row r="204" spans="1:10" s="22" customFormat="1" ht="54" hidden="1">
      <c r="A204" s="20" t="s">
        <v>297</v>
      </c>
      <c r="B204" s="167" t="s">
        <v>81</v>
      </c>
      <c r="C204" s="168" t="s">
        <v>80</v>
      </c>
      <c r="D204" s="169"/>
      <c r="E204" s="170"/>
      <c r="F204" s="171"/>
      <c r="G204" s="171"/>
      <c r="H204" s="168"/>
      <c r="I204" s="168"/>
      <c r="J204" s="168"/>
    </row>
    <row r="205" spans="1:10" s="22" customFormat="1" ht="54" hidden="1">
      <c r="A205" s="20" t="s">
        <v>298</v>
      </c>
      <c r="B205" s="168" t="s">
        <v>106</v>
      </c>
      <c r="C205" s="168" t="s">
        <v>80</v>
      </c>
      <c r="D205" s="169">
        <v>800</v>
      </c>
      <c r="E205" s="169">
        <v>0</v>
      </c>
      <c r="F205" s="171"/>
      <c r="G205" s="171" t="e">
        <f aca="true" t="shared" si="9" ref="G205:G220">F205/E205*100</f>
        <v>#DIV/0!</v>
      </c>
      <c r="H205" s="168"/>
      <c r="I205" s="168"/>
      <c r="J205" s="168"/>
    </row>
    <row r="206" spans="1:10" s="22" customFormat="1" ht="54" hidden="1">
      <c r="A206" s="20" t="s">
        <v>299</v>
      </c>
      <c r="B206" s="168" t="s">
        <v>82</v>
      </c>
      <c r="C206" s="168" t="s">
        <v>80</v>
      </c>
      <c r="D206" s="169">
        <v>1500</v>
      </c>
      <c r="E206" s="169">
        <v>1500</v>
      </c>
      <c r="F206" s="171">
        <v>1500</v>
      </c>
      <c r="G206" s="171">
        <f t="shared" si="9"/>
        <v>100</v>
      </c>
      <c r="H206" s="168"/>
      <c r="I206" s="168"/>
      <c r="J206" s="168"/>
    </row>
    <row r="207" spans="1:10" s="22" customFormat="1" ht="54" hidden="1">
      <c r="A207" s="20" t="s">
        <v>300</v>
      </c>
      <c r="B207" s="168" t="s">
        <v>83</v>
      </c>
      <c r="C207" s="168" t="s">
        <v>80</v>
      </c>
      <c r="D207" s="169">
        <v>1500</v>
      </c>
      <c r="E207" s="169">
        <v>0</v>
      </c>
      <c r="F207" s="171"/>
      <c r="G207" s="171" t="e">
        <f t="shared" si="9"/>
        <v>#DIV/0!</v>
      </c>
      <c r="H207" s="168"/>
      <c r="I207" s="168"/>
      <c r="J207" s="168"/>
    </row>
    <row r="208" spans="1:10" s="22" customFormat="1" ht="54" hidden="1">
      <c r="A208" s="20" t="s">
        <v>301</v>
      </c>
      <c r="B208" s="168" t="s">
        <v>84</v>
      </c>
      <c r="C208" s="168" t="s">
        <v>80</v>
      </c>
      <c r="D208" s="169">
        <v>1500</v>
      </c>
      <c r="E208" s="169">
        <v>0</v>
      </c>
      <c r="F208" s="171"/>
      <c r="G208" s="171" t="e">
        <f t="shared" si="9"/>
        <v>#DIV/0!</v>
      </c>
      <c r="H208" s="168"/>
      <c r="I208" s="168"/>
      <c r="J208" s="168"/>
    </row>
    <row r="209" spans="1:10" s="22" customFormat="1" ht="54" hidden="1">
      <c r="A209" s="20" t="s">
        <v>302</v>
      </c>
      <c r="B209" s="168" t="s">
        <v>107</v>
      </c>
      <c r="C209" s="168" t="s">
        <v>80</v>
      </c>
      <c r="D209" s="169">
        <v>1500</v>
      </c>
      <c r="E209" s="169">
        <v>0</v>
      </c>
      <c r="F209" s="171"/>
      <c r="G209" s="171" t="e">
        <f t="shared" si="9"/>
        <v>#DIV/0!</v>
      </c>
      <c r="H209" s="168"/>
      <c r="I209" s="168"/>
      <c r="J209" s="168"/>
    </row>
    <row r="210" spans="1:10" s="22" customFormat="1" ht="54" hidden="1">
      <c r="A210" s="20" t="s">
        <v>303</v>
      </c>
      <c r="B210" s="168" t="s">
        <v>85</v>
      </c>
      <c r="C210" s="168" t="s">
        <v>80</v>
      </c>
      <c r="D210" s="169">
        <v>300</v>
      </c>
      <c r="E210" s="169">
        <v>100</v>
      </c>
      <c r="F210" s="171">
        <v>100</v>
      </c>
      <c r="G210" s="171">
        <f t="shared" si="9"/>
        <v>100</v>
      </c>
      <c r="H210" s="168"/>
      <c r="I210" s="168"/>
      <c r="J210" s="168"/>
    </row>
    <row r="211" spans="1:10" s="22" customFormat="1" ht="54" hidden="1">
      <c r="A211" s="20" t="s">
        <v>304</v>
      </c>
      <c r="B211" s="168" t="s">
        <v>86</v>
      </c>
      <c r="C211" s="168" t="s">
        <v>80</v>
      </c>
      <c r="D211" s="169">
        <v>2500</v>
      </c>
      <c r="E211" s="169">
        <v>0</v>
      </c>
      <c r="F211" s="171"/>
      <c r="G211" s="171" t="e">
        <f t="shared" si="9"/>
        <v>#DIV/0!</v>
      </c>
      <c r="H211" s="168"/>
      <c r="I211" s="168"/>
      <c r="J211" s="168"/>
    </row>
    <row r="212" spans="1:10" s="22" customFormat="1" ht="54" hidden="1">
      <c r="A212" s="20" t="s">
        <v>305</v>
      </c>
      <c r="B212" s="168" t="s">
        <v>87</v>
      </c>
      <c r="C212" s="168" t="s">
        <v>80</v>
      </c>
      <c r="D212" s="169">
        <v>950</v>
      </c>
      <c r="E212" s="169">
        <v>0</v>
      </c>
      <c r="F212" s="171"/>
      <c r="G212" s="171" t="e">
        <f t="shared" si="9"/>
        <v>#DIV/0!</v>
      </c>
      <c r="H212" s="168"/>
      <c r="I212" s="168"/>
      <c r="J212" s="168"/>
    </row>
    <row r="213" spans="1:10" s="22" customFormat="1" ht="54" hidden="1">
      <c r="A213" s="20" t="s">
        <v>306</v>
      </c>
      <c r="B213" s="168" t="s">
        <v>88</v>
      </c>
      <c r="C213" s="168" t="s">
        <v>80</v>
      </c>
      <c r="D213" s="169">
        <v>350</v>
      </c>
      <c r="E213" s="169">
        <v>100</v>
      </c>
      <c r="F213" s="171">
        <v>100</v>
      </c>
      <c r="G213" s="171">
        <f t="shared" si="9"/>
        <v>100</v>
      </c>
      <c r="H213" s="168"/>
      <c r="I213" s="168"/>
      <c r="J213" s="168"/>
    </row>
    <row r="214" spans="1:10" s="24" customFormat="1" ht="18" hidden="1">
      <c r="A214" s="20" t="s">
        <v>307</v>
      </c>
      <c r="B214" s="157" t="s">
        <v>45</v>
      </c>
      <c r="C214" s="157"/>
      <c r="D214" s="159">
        <f>D205+D206+D207+D208+D209+D210+D211+D212+D213</f>
        <v>10900</v>
      </c>
      <c r="E214" s="159">
        <f>E205+E206+E207+E208+E209+E210+E211+E212+E213</f>
        <v>1700</v>
      </c>
      <c r="F214" s="159">
        <f>F205+F206+F207+F208+F209+F210+F211+F212+F213</f>
        <v>1700</v>
      </c>
      <c r="G214" s="160">
        <f t="shared" si="9"/>
        <v>100</v>
      </c>
      <c r="H214" s="157"/>
      <c r="I214" s="157"/>
      <c r="J214" s="157"/>
    </row>
    <row r="215" spans="1:10" s="25" customFormat="1" ht="72" hidden="1">
      <c r="A215" s="20" t="s">
        <v>308</v>
      </c>
      <c r="B215" s="128" t="s">
        <v>89</v>
      </c>
      <c r="C215" s="128" t="s">
        <v>171</v>
      </c>
      <c r="D215" s="172">
        <v>367</v>
      </c>
      <c r="E215" s="142">
        <v>565.4</v>
      </c>
      <c r="F215" s="142">
        <v>448</v>
      </c>
      <c r="G215" s="142">
        <f t="shared" si="9"/>
        <v>79.23593915811816</v>
      </c>
      <c r="H215" s="140"/>
      <c r="I215" s="140"/>
      <c r="J215" s="140"/>
    </row>
    <row r="216" spans="1:10" s="26" customFormat="1" ht="36" hidden="1">
      <c r="A216" s="20" t="s">
        <v>309</v>
      </c>
      <c r="B216" s="173"/>
      <c r="C216" s="174" t="s">
        <v>43</v>
      </c>
      <c r="D216" s="175">
        <v>3.4</v>
      </c>
      <c r="E216" s="176">
        <v>5.1</v>
      </c>
      <c r="F216" s="176">
        <v>4.1</v>
      </c>
      <c r="G216" s="176">
        <f t="shared" si="9"/>
        <v>80.3921568627451</v>
      </c>
      <c r="H216" s="173"/>
      <c r="I216" s="173"/>
      <c r="J216" s="173"/>
    </row>
    <row r="217" spans="1:10" s="25" customFormat="1" ht="90" hidden="1">
      <c r="A217" s="20" t="s">
        <v>310</v>
      </c>
      <c r="B217" s="128" t="s">
        <v>90</v>
      </c>
      <c r="C217" s="128" t="s">
        <v>171</v>
      </c>
      <c r="D217" s="172">
        <v>2500</v>
      </c>
      <c r="E217" s="142">
        <v>2002.3</v>
      </c>
      <c r="F217" s="142">
        <v>2002.3</v>
      </c>
      <c r="G217" s="142">
        <f t="shared" si="9"/>
        <v>100</v>
      </c>
      <c r="H217" s="140"/>
      <c r="I217" s="140"/>
      <c r="J217" s="140"/>
    </row>
    <row r="218" spans="1:10" s="26" customFormat="1" ht="36" hidden="1">
      <c r="A218" s="20" t="s">
        <v>311</v>
      </c>
      <c r="B218" s="173"/>
      <c r="C218" s="174" t="s">
        <v>43</v>
      </c>
      <c r="D218" s="177">
        <v>22.7</v>
      </c>
      <c r="E218" s="176">
        <v>18.2</v>
      </c>
      <c r="F218" s="176">
        <v>18.2</v>
      </c>
      <c r="G218" s="176">
        <f t="shared" si="9"/>
        <v>100</v>
      </c>
      <c r="H218" s="173"/>
      <c r="I218" s="173"/>
      <c r="J218" s="173"/>
    </row>
    <row r="219" spans="1:10" s="25" customFormat="1" ht="36" hidden="1">
      <c r="A219" s="20" t="s">
        <v>312</v>
      </c>
      <c r="B219" s="128" t="s">
        <v>91</v>
      </c>
      <c r="C219" s="128" t="s">
        <v>171</v>
      </c>
      <c r="D219" s="172">
        <v>1666.1</v>
      </c>
      <c r="E219" s="142">
        <v>1666.1</v>
      </c>
      <c r="F219" s="142">
        <v>1166.2</v>
      </c>
      <c r="G219" s="142">
        <f t="shared" si="9"/>
        <v>69.99579857151433</v>
      </c>
      <c r="H219" s="140"/>
      <c r="I219" s="140"/>
      <c r="J219" s="140"/>
    </row>
    <row r="220" spans="1:10" s="26" customFormat="1" ht="36" hidden="1">
      <c r="A220" s="20" t="s">
        <v>313</v>
      </c>
      <c r="B220" s="174"/>
      <c r="C220" s="174" t="s">
        <v>43</v>
      </c>
      <c r="D220" s="175">
        <v>15.1</v>
      </c>
      <c r="E220" s="176">
        <v>15.1</v>
      </c>
      <c r="F220" s="176">
        <v>15.1</v>
      </c>
      <c r="G220" s="176">
        <f t="shared" si="9"/>
        <v>100</v>
      </c>
      <c r="H220" s="173"/>
      <c r="I220" s="173"/>
      <c r="J220" s="173"/>
    </row>
    <row r="221" spans="1:10" s="25" customFormat="1" ht="54" hidden="1">
      <c r="A221" s="20" t="s">
        <v>314</v>
      </c>
      <c r="B221" s="128" t="s">
        <v>105</v>
      </c>
      <c r="C221" s="128" t="s">
        <v>171</v>
      </c>
      <c r="D221" s="172"/>
      <c r="E221" s="142">
        <v>0</v>
      </c>
      <c r="F221" s="142"/>
      <c r="G221" s="142"/>
      <c r="H221" s="140"/>
      <c r="I221" s="140"/>
      <c r="J221" s="140"/>
    </row>
    <row r="222" spans="1:10" s="26" customFormat="1" ht="54" hidden="1">
      <c r="A222" s="20" t="s">
        <v>315</v>
      </c>
      <c r="B222" s="174" t="s">
        <v>105</v>
      </c>
      <c r="C222" s="174" t="s">
        <v>43</v>
      </c>
      <c r="D222" s="175"/>
      <c r="E222" s="176">
        <v>0</v>
      </c>
      <c r="F222" s="176"/>
      <c r="G222" s="176"/>
      <c r="H222" s="173"/>
      <c r="I222" s="173"/>
      <c r="J222" s="173"/>
    </row>
    <row r="223" spans="1:10" s="7" customFormat="1" ht="18" hidden="1">
      <c r="A223" s="20" t="s">
        <v>316</v>
      </c>
      <c r="B223" s="62" t="s">
        <v>73</v>
      </c>
      <c r="C223" s="62"/>
      <c r="D223" s="79" t="e">
        <f>D224+D225+D226+D227+D228+D229+D230</f>
        <v>#REF!</v>
      </c>
      <c r="E223" s="79" t="e">
        <f>E54+E74+E83+E104+#REF!+#REF!+E134+E160+E179+E188+E195+E202+E214+E215+E216+E217+E218+E219+E220+E222+E105</f>
        <v>#REF!</v>
      </c>
      <c r="F223" s="79" t="e">
        <f>F54+F74+F83+F104+#REF!+#REF!+F134+F160+F179+F188+F195+F202+F214+F215+F216+F217+F218+F219+F220+F222+F105</f>
        <v>#REF!</v>
      </c>
      <c r="G223" s="109" t="e">
        <f aca="true" t="shared" si="10" ref="G223:G231">F223/E223*100</f>
        <v>#REF!</v>
      </c>
      <c r="H223" s="62"/>
      <c r="I223" s="62"/>
      <c r="J223" s="62"/>
    </row>
    <row r="224" spans="1:10" s="14" customFormat="1" ht="36" hidden="1">
      <c r="A224" s="20" t="s">
        <v>317</v>
      </c>
      <c r="B224" s="178"/>
      <c r="C224" s="128" t="s">
        <v>171</v>
      </c>
      <c r="D224" s="113" t="e">
        <f>#REF!+D131+D157+D177+#REF!+D215+D217+D219</f>
        <v>#REF!</v>
      </c>
      <c r="E224" s="113" t="e">
        <f>E50+E103+#REF!+E131+E157+E177+E186+E193+E200+E215+E217+E219+E221</f>
        <v>#REF!</v>
      </c>
      <c r="F224" s="113" t="e">
        <f>F50+F103+#REF!+F131+F157+F177+F186+F193+F200+F215+F217+F219+F221</f>
        <v>#REF!</v>
      </c>
      <c r="G224" s="114" t="e">
        <f t="shared" si="10"/>
        <v>#REF!</v>
      </c>
      <c r="H224" s="178"/>
      <c r="I224" s="178"/>
      <c r="J224" s="178"/>
    </row>
    <row r="225" spans="1:10" s="15" customFormat="1" ht="36" hidden="1">
      <c r="A225" s="20" t="s">
        <v>318</v>
      </c>
      <c r="B225" s="143"/>
      <c r="C225" s="131" t="s">
        <v>35</v>
      </c>
      <c r="D225" s="116" t="e">
        <f>D132+D158+D178+#REF!+D216+D218+D220</f>
        <v>#REF!</v>
      </c>
      <c r="E225" s="116" t="e">
        <f>E53+#REF!+#REF!+E132+E158+E187+E194+E201+E216+E218+E220+E178</f>
        <v>#REF!</v>
      </c>
      <c r="F225" s="116" t="e">
        <f>F53+#REF!+#REF!+F132+F158+F187+F194+F201+F216+F218+F220+F178</f>
        <v>#REF!</v>
      </c>
      <c r="G225" s="117" t="e">
        <f t="shared" si="10"/>
        <v>#REF!</v>
      </c>
      <c r="H225" s="143"/>
      <c r="I225" s="143"/>
      <c r="J225" s="143"/>
    </row>
    <row r="226" spans="1:10" s="8" customFormat="1" ht="36" hidden="1">
      <c r="A226" s="20" t="s">
        <v>319</v>
      </c>
      <c r="B226" s="179"/>
      <c r="C226" s="180" t="s">
        <v>57</v>
      </c>
      <c r="D226" s="181" t="e">
        <f>D49+D74+D83+D102+D105+#REF!</f>
        <v>#REF!</v>
      </c>
      <c r="E226" s="181" t="e">
        <f>#REF!+E49+E74+E83+E102+E105+#REF!</f>
        <v>#REF!</v>
      </c>
      <c r="F226" s="181" t="e">
        <f>#REF!+F49+F74+F83+F102+F105+#REF!</f>
        <v>#REF!</v>
      </c>
      <c r="G226" s="182" t="e">
        <f t="shared" si="10"/>
        <v>#REF!</v>
      </c>
      <c r="H226" s="179"/>
      <c r="I226" s="179"/>
      <c r="J226" s="179"/>
    </row>
    <row r="227" spans="1:10" s="16" customFormat="1" ht="54" hidden="1">
      <c r="A227" s="20" t="s">
        <v>320</v>
      </c>
      <c r="B227" s="183"/>
      <c r="C227" s="133" t="s">
        <v>69</v>
      </c>
      <c r="D227" s="184" t="e">
        <f>D159</f>
        <v>#REF!</v>
      </c>
      <c r="E227" s="184">
        <f>E159</f>
        <v>1553.2999999999997</v>
      </c>
      <c r="F227" s="184">
        <f>F159</f>
        <v>1553.2999999999997</v>
      </c>
      <c r="G227" s="134">
        <f t="shared" si="10"/>
        <v>100</v>
      </c>
      <c r="H227" s="183"/>
      <c r="I227" s="183"/>
      <c r="J227" s="183"/>
    </row>
    <row r="228" spans="1:10" s="10" customFormat="1" ht="36" hidden="1">
      <c r="A228" s="20" t="s">
        <v>321</v>
      </c>
      <c r="B228" s="185"/>
      <c r="C228" s="186" t="s">
        <v>46</v>
      </c>
      <c r="D228" s="187" t="e">
        <f>#REF!</f>
        <v>#REF!</v>
      </c>
      <c r="E228" s="187" t="e">
        <f>#REF!</f>
        <v>#REF!</v>
      </c>
      <c r="F228" s="187" t="e">
        <f>#REF!</f>
        <v>#REF!</v>
      </c>
      <c r="G228" s="188" t="e">
        <f t="shared" si="10"/>
        <v>#REF!</v>
      </c>
      <c r="H228" s="185"/>
      <c r="I228" s="185"/>
      <c r="J228" s="185"/>
    </row>
    <row r="229" spans="1:10" s="13" customFormat="1" ht="54" hidden="1">
      <c r="A229" s="20" t="s">
        <v>322</v>
      </c>
      <c r="B229" s="189"/>
      <c r="C229" s="190" t="s">
        <v>80</v>
      </c>
      <c r="D229" s="191">
        <f>D214+D195</f>
        <v>10900</v>
      </c>
      <c r="E229" s="191">
        <f>E214</f>
        <v>1700</v>
      </c>
      <c r="F229" s="191">
        <f>F214</f>
        <v>1700</v>
      </c>
      <c r="G229" s="192">
        <f t="shared" si="10"/>
        <v>100</v>
      </c>
      <c r="H229" s="189"/>
      <c r="I229" s="189"/>
      <c r="J229" s="189"/>
    </row>
    <row r="230" spans="1:10" s="17" customFormat="1" ht="36" hidden="1">
      <c r="A230" s="20" t="s">
        <v>323</v>
      </c>
      <c r="B230" s="145"/>
      <c r="C230" s="166" t="s">
        <v>79</v>
      </c>
      <c r="D230" s="146" t="str">
        <f>D182</f>
        <v>20</v>
      </c>
      <c r="E230" s="146">
        <f>E182</f>
        <v>0</v>
      </c>
      <c r="F230" s="146">
        <f>F182</f>
        <v>0</v>
      </c>
      <c r="G230" s="147">
        <v>0</v>
      </c>
      <c r="H230" s="145"/>
      <c r="I230" s="145"/>
      <c r="J230" s="145"/>
    </row>
    <row r="231" spans="1:10" ht="13.5" customHeight="1" hidden="1">
      <c r="A231" s="20" t="s">
        <v>324</v>
      </c>
      <c r="B231" s="65"/>
      <c r="C231" s="50" t="s">
        <v>110</v>
      </c>
      <c r="D231" s="81"/>
      <c r="E231" s="111">
        <f>E133</f>
        <v>0</v>
      </c>
      <c r="F231" s="111">
        <f>F133</f>
        <v>0</v>
      </c>
      <c r="G231" s="147" t="e">
        <f t="shared" si="10"/>
        <v>#DIV/0!</v>
      </c>
      <c r="H231" s="65"/>
      <c r="I231" s="65"/>
      <c r="J231" s="65"/>
    </row>
    <row r="232" spans="2:10" ht="18">
      <c r="B232" s="44"/>
      <c r="C232" s="44"/>
      <c r="D232" s="44"/>
      <c r="E232" s="193"/>
      <c r="F232" s="193"/>
      <c r="G232" s="44"/>
      <c r="H232" s="44"/>
      <c r="I232" s="44"/>
      <c r="J232" s="44"/>
    </row>
    <row r="234" spans="1:10" ht="12.75">
      <c r="A234" s="201"/>
      <c r="B234" s="201"/>
      <c r="C234" s="201"/>
      <c r="D234" s="201"/>
      <c r="E234" s="201"/>
      <c r="F234" s="201"/>
      <c r="G234" s="201"/>
      <c r="H234" s="201"/>
      <c r="I234" s="201"/>
      <c r="J234" s="201"/>
    </row>
    <row r="235" spans="1:10" s="3" customFormat="1" ht="15">
      <c r="A235" s="201"/>
      <c r="B235" s="201"/>
      <c r="C235" s="201"/>
      <c r="D235" s="201"/>
      <c r="E235" s="201"/>
      <c r="F235" s="201"/>
      <c r="G235" s="201"/>
      <c r="H235" s="201"/>
      <c r="I235" s="201"/>
      <c r="J235" s="201"/>
    </row>
    <row r="236" spans="1:10" ht="12.75">
      <c r="A236" s="201"/>
      <c r="B236" s="201"/>
      <c r="C236" s="201"/>
      <c r="D236" s="201"/>
      <c r="E236" s="201"/>
      <c r="F236" s="201"/>
      <c r="G236" s="201"/>
      <c r="H236" s="201"/>
      <c r="I236" s="201"/>
      <c r="J236" s="201"/>
    </row>
    <row r="237" spans="1:10" ht="12.75">
      <c r="A237" s="201"/>
      <c r="B237" s="201"/>
      <c r="C237" s="201"/>
      <c r="D237" s="201"/>
      <c r="E237" s="201"/>
      <c r="F237" s="201"/>
      <c r="G237" s="201"/>
      <c r="H237" s="201"/>
      <c r="I237" s="201"/>
      <c r="J237" s="201"/>
    </row>
  </sheetData>
  <sheetProtection/>
  <mergeCells count="16">
    <mergeCell ref="G3:J4"/>
    <mergeCell ref="I2:J2"/>
    <mergeCell ref="A234:J237"/>
    <mergeCell ref="J12:J13"/>
    <mergeCell ref="A12:A13"/>
    <mergeCell ref="B12:B13"/>
    <mergeCell ref="C12:C13"/>
    <mergeCell ref="H12:H13"/>
    <mergeCell ref="I12:I13"/>
    <mergeCell ref="D12:D13"/>
    <mergeCell ref="I5:J5"/>
    <mergeCell ref="G12:G13"/>
    <mergeCell ref="B10:J10"/>
    <mergeCell ref="F12:F13"/>
    <mergeCell ref="E12:E13"/>
    <mergeCell ref="F6:J7"/>
  </mergeCells>
  <printOptions/>
  <pageMargins left="0.7874015748031497" right="0.7874015748031497" top="0.7874015748031497" bottom="0.7874015748031497" header="0" footer="0"/>
  <pageSetup fitToHeight="4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РОП</cp:lastModifiedBy>
  <cp:lastPrinted>2010-08-02T08:18:35Z</cp:lastPrinted>
  <dcterms:created xsi:type="dcterms:W3CDTF">2007-11-14T09:11:09Z</dcterms:created>
  <dcterms:modified xsi:type="dcterms:W3CDTF">2011-01-20T04:50:19Z</dcterms:modified>
  <cp:category/>
  <cp:version/>
  <cp:contentType/>
  <cp:contentStatus/>
</cp:coreProperties>
</file>